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87308FC5-7850-4E9A-9B2D-BD4B4F7BDED0}"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dio Ambiente" sheetId="24" r:id="rId4"/>
    <sheet name="Emisiones GEI &amp; Energía" sheetId="10" r:id="rId5"/>
    <sheet name="Agua" sheetId="12" r:id="rId6"/>
    <sheet name="Residuos" sheetId="14" r:id="rId7"/>
    <sheet name="Biodiversidad" sheetId="15" r:id="rId8"/>
    <sheet name="Cierre" sheetId="16" r:id="rId9"/>
    <sheet name="Seguridad" sheetId="1" r:id="rId10"/>
    <sheet name="Nuestra gente" sheetId="25" r:id="rId11"/>
    <sheet name="Empleo" sheetId="18" r:id="rId12"/>
    <sheet name="Retención" sheetId="23" r:id="rId13"/>
    <sheet name="Capacitaciones" sheetId="17" r:id="rId14"/>
    <sheet name="Responsabilidad"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8" l="1"/>
  <c r="E16" i="18"/>
  <c r="D16" i="18"/>
  <c r="C16" i="18"/>
  <c r="F13" i="18"/>
  <c r="F17" i="18" s="1"/>
  <c r="E13" i="18"/>
  <c r="E17" i="18" s="1"/>
  <c r="D13" i="18"/>
  <c r="D17" i="18" s="1"/>
  <c r="C13" i="18"/>
  <c r="C17" i="18" s="1"/>
  <c r="F31" i="10"/>
  <c r="E31" i="10"/>
  <c r="D31" i="10"/>
  <c r="C31" i="10"/>
  <c r="B31" i="10"/>
  <c r="F26" i="10"/>
  <c r="E26" i="10"/>
  <c r="D26" i="10"/>
  <c r="C26" i="10"/>
  <c r="B26" i="10"/>
  <c r="B35" i="10" s="1"/>
  <c r="C40" i="17" l="1"/>
  <c r="C39" i="17"/>
  <c r="C38" i="17"/>
  <c r="C37" i="17"/>
  <c r="C36" i="17"/>
  <c r="D65" i="14"/>
  <c r="D66" i="14"/>
  <c r="D67" i="14"/>
  <c r="D68" i="14"/>
  <c r="D64" i="14"/>
  <c r="E28" i="17" l="1"/>
  <c r="E54" i="18" l="1"/>
  <c r="I54" i="18"/>
  <c r="E41" i="18"/>
  <c r="G41" i="18"/>
  <c r="E52" i="10"/>
  <c r="E51" i="10"/>
  <c r="D52" i="10"/>
  <c r="D51" i="10"/>
  <c r="D55" i="10" s="1"/>
  <c r="C52" i="10"/>
  <c r="C51" i="10"/>
  <c r="B52" i="10"/>
  <c r="B51" i="10"/>
  <c r="B54" i="10" s="1"/>
  <c r="E56" i="10" l="1"/>
  <c r="E54" i="10"/>
  <c r="C55" i="10"/>
  <c r="C54" i="10"/>
  <c r="D56" i="10"/>
  <c r="D54" i="10"/>
  <c r="C56" i="10"/>
  <c r="E55" i="10"/>
  <c r="D33" i="23"/>
  <c r="D31" i="23"/>
  <c r="D29" i="23"/>
  <c r="D27" i="23"/>
  <c r="D25" i="23"/>
  <c r="D19" i="23"/>
  <c r="D17" i="23"/>
  <c r="D15" i="23"/>
  <c r="D13" i="23"/>
  <c r="D11" i="23"/>
  <c r="C18" i="12" l="1"/>
  <c r="D35" i="12"/>
  <c r="E35" i="12"/>
  <c r="G35" i="12"/>
  <c r="H35" i="12"/>
  <c r="I35" i="12"/>
  <c r="C29" i="12" l="1"/>
  <c r="C31" i="12" s="1"/>
  <c r="C35" i="12" s="1"/>
  <c r="C83" i="18" l="1"/>
  <c r="C66" i="18"/>
  <c r="G54" i="18"/>
  <c r="C54" i="18"/>
  <c r="C41" i="18"/>
  <c r="H27" i="18"/>
  <c r="G27" i="18"/>
  <c r="F27" i="18"/>
  <c r="E27" i="18"/>
  <c r="D27" i="18"/>
  <c r="C27" i="18"/>
  <c r="H24" i="18"/>
  <c r="G24" i="18"/>
  <c r="F24" i="18"/>
  <c r="E24" i="18"/>
  <c r="D24" i="18"/>
  <c r="C24" i="18"/>
  <c r="C31"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5" i="3"/>
  <c r="E55" i="3" s="1"/>
  <c r="F54" i="3"/>
  <c r="G54" i="3" s="1"/>
  <c r="E54" i="3"/>
  <c r="C54" i="3"/>
  <c r="F53" i="3"/>
  <c r="G53" i="3" s="1"/>
  <c r="E53" i="3"/>
  <c r="C53" i="3"/>
  <c r="F52" i="3"/>
  <c r="G52" i="3" s="1"/>
  <c r="E52" i="3"/>
  <c r="C52" i="3"/>
  <c r="F51" i="3"/>
  <c r="E51" i="3"/>
  <c r="G51" i="3" s="1"/>
  <c r="F50" i="3"/>
  <c r="G50" i="3" s="1"/>
  <c r="E50" i="3"/>
  <c r="C50" i="3"/>
  <c r="E49" i="3"/>
  <c r="B49" i="3"/>
  <c r="B55" i="3" s="1"/>
  <c r="F48" i="3"/>
  <c r="G48" i="3" s="1"/>
  <c r="E48" i="3"/>
  <c r="C48" i="3"/>
  <c r="D42" i="3"/>
  <c r="C42" i="3"/>
  <c r="B42" i="3"/>
  <c r="F54" i="10" l="1"/>
  <c r="D28" i="18"/>
  <c r="E28" i="18"/>
  <c r="G28" i="18"/>
  <c r="H28" i="18"/>
  <c r="C28" i="18"/>
  <c r="F45" i="10"/>
  <c r="F49" i="3"/>
  <c r="G49" i="3" s="1"/>
  <c r="C49" i="3"/>
  <c r="C55" i="3"/>
  <c r="F55" i="3"/>
  <c r="G55" i="3" s="1"/>
  <c r="F28" i="18"/>
</calcChain>
</file>

<file path=xl/sharedStrings.xml><?xml version="1.0" encoding="utf-8"?>
<sst xmlns="http://schemas.openxmlformats.org/spreadsheetml/2006/main" count="703" uniqueCount="308">
  <si>
    <t>Performance Data</t>
  </si>
  <si>
    <t>ESG KPIs</t>
  </si>
  <si>
    <t>-</t>
  </si>
  <si>
    <t>&gt;50%</t>
  </si>
  <si>
    <t>Peru</t>
  </si>
  <si>
    <t>Argentina</t>
  </si>
  <si>
    <t>Total</t>
  </si>
  <si>
    <t>#</t>
  </si>
  <si>
    <t>%</t>
  </si>
  <si>
    <t>Inmaculada</t>
  </si>
  <si>
    <t>Pallancata </t>
  </si>
  <si>
    <t>Selene </t>
  </si>
  <si>
    <t>Ares </t>
  </si>
  <si>
    <t>Arcata </t>
  </si>
  <si>
    <t>3.52 </t>
  </si>
  <si>
    <t>3.64 </t>
  </si>
  <si>
    <t>3.11 </t>
  </si>
  <si>
    <t>Hochschild</t>
  </si>
  <si>
    <t>San José</t>
  </si>
  <si>
    <t>Mara Rosa</t>
  </si>
  <si>
    <t>Industrial</t>
  </si>
  <si>
    <t>Ares</t>
  </si>
  <si>
    <t>Arcata</t>
  </si>
  <si>
    <t>Pallancata</t>
  </si>
  <si>
    <t>Selene</t>
  </si>
  <si>
    <t>Sipán</t>
  </si>
  <si>
    <t>N/A</t>
  </si>
  <si>
    <t>Chile</t>
  </si>
  <si>
    <t>Staff</t>
  </si>
  <si>
    <t>&lt; 30</t>
  </si>
  <si>
    <t>30-50</t>
  </si>
  <si>
    <t>&gt; 50</t>
  </si>
  <si>
    <t>&lt;30</t>
  </si>
  <si>
    <t>&gt;50</t>
  </si>
  <si>
    <t>FTSE4Good (/5)</t>
  </si>
  <si>
    <t>MSCI</t>
  </si>
  <si>
    <t>Sustainalytics</t>
  </si>
  <si>
    <t>CDP Climate Change</t>
  </si>
  <si>
    <t>B</t>
  </si>
  <si>
    <t>CDP Water Security</t>
  </si>
  <si>
    <t>B-</t>
  </si>
  <si>
    <t>&lt; 5%</t>
  </si>
  <si>
    <t>n/a</t>
  </si>
  <si>
    <t>9 Hochschild does not sell energy (electricity, heating, cooling, or steam) as part of its business model, given that energy sales are not part of the company’s core operations.</t>
  </si>
  <si>
    <t>Comunidades</t>
  </si>
  <si>
    <t>Planeta</t>
  </si>
  <si>
    <t>Personas</t>
  </si>
  <si>
    <t>Salud y Seguridad</t>
  </si>
  <si>
    <t>Fuerza laboral local vs total (%)</t>
  </si>
  <si>
    <t>Adquisiciones locales vs totales (%)</t>
  </si>
  <si>
    <t>Inversión social vs ingresos netos (%)</t>
  </si>
  <si>
    <t>Línea Base 2021</t>
  </si>
  <si>
    <t>1er Trimestre - 2025</t>
  </si>
  <si>
    <t>2do Trimestre - 2025</t>
  </si>
  <si>
    <t>Meta al 2030</t>
  </si>
  <si>
    <t>Reducción en las emisiones GEI de alcance 1 y 2(%)</t>
  </si>
  <si>
    <t>Residuos reciclados (%)</t>
  </si>
  <si>
    <t>Consumo de agua fresca por mineral procesado (m3/ton)   </t>
  </si>
  <si>
    <t>Mujeres en la fuerza laboral (%)</t>
  </si>
  <si>
    <t>Mujeres en roles de liderazgo (%)</t>
  </si>
  <si>
    <t>Rotación voluntaria (%)</t>
  </si>
  <si>
    <t>Accidentes fatales</t>
  </si>
  <si>
    <t>Índice de frecuencia de incidentes de tiempo perdido</t>
  </si>
  <si>
    <t>Independencia del Directorio (%)</t>
  </si>
  <si>
    <t>Mujeres en el Directorio(%)</t>
  </si>
  <si>
    <t>Permanencia de Directores No Ejecutivos(años)</t>
  </si>
  <si>
    <t>Nuestras operaciones en Brasil están incluidas en los resultados de los KPI's de Personas desde 2022, en los de Salud y Seguridad desde 2023, y en el KPI de reducción de emisiones GEI desde 2024. Brasil se incorporará en los resultados de los KPI's restantes en enero 2025, una vez se cumpla un año fiscal completo de operaciones para evitar variabilidad en los datos causada por las actividades de construcción y puesta en marcha de Mara Rosa.</t>
  </si>
  <si>
    <t>Educación</t>
  </si>
  <si>
    <t>Salud y nutrición</t>
  </si>
  <si>
    <t>Desarrollo socio-económico</t>
  </si>
  <si>
    <t>Campañas filantrópicas</t>
  </si>
  <si>
    <t>Cultura y comunicación</t>
  </si>
  <si>
    <t>Donaciones</t>
  </si>
  <si>
    <t>Apoyo a gobiernos locales</t>
  </si>
  <si>
    <t>Inversión social en 2024(USD)</t>
  </si>
  <si>
    <t>Fuerza laboral local (empleados &amp; contratistas)en 2024</t>
  </si>
  <si>
    <t>Mujeres</t>
  </si>
  <si>
    <t>Hombres</t>
  </si>
  <si>
    <t>1 'Local' se refiere a las personas que trabajan en las unidades mineras o a los negocios dentro de las regiones en las que Hochschild opera (En Perú: Apurímac, Arequipa, Ayacucho y Cajamarca; y en Argentina: Santa Cruz). </t>
  </si>
  <si>
    <t>Proporción del gasto en adquisiciones a proveedores locales</t>
  </si>
  <si>
    <t>Perú</t>
  </si>
  <si>
    <t>Adquisiciones locales</t>
  </si>
  <si>
    <t>USD</t>
  </si>
  <si>
    <r>
      <rPr>
        <sz val="10"/>
        <color rgb="FFC4922C"/>
        <rFont val="Galano Grotesque"/>
        <family val="3"/>
      </rPr>
      <t>Nuestro enfoque de servicio a las comunidades</t>
    </r>
    <r>
      <rPr>
        <sz val="10"/>
        <rFont val="Galano Grotesque"/>
        <family val="3"/>
      </rPr>
      <t xml:space="preserve">
Nuestro enfoque de relacionamiento social se centra en generar un impacto positivo. Lo logramos a través de la construcción de alianzas duraderas con las comunidades locales y la implementación de iniciativas orientadas a atender sus necesidades.
Este enfoque está guiado por nuestra Política de Relaciones Comunitarias, que refleja nuestro compromiso con la construcción de confianza y la escucha activa de las preocupaciones de las comunidades.
A continuación se encuentran nuestros datos más recientes sobre </t>
    </r>
    <r>
      <rPr>
        <sz val="10"/>
        <color rgb="FFC4922C"/>
        <rFont val="Galano Grotesque"/>
        <family val="3"/>
      </rPr>
      <t>inversión social</t>
    </r>
    <r>
      <rPr>
        <sz val="10"/>
        <rFont val="Galano Grotesque"/>
        <family val="3"/>
      </rPr>
      <t xml:space="preserve">, </t>
    </r>
    <r>
      <rPr>
        <sz val="10"/>
        <color rgb="FFC4922C"/>
        <rFont val="Galano Grotesque"/>
        <family val="3"/>
      </rPr>
      <t>proporción de fuerza laboral local</t>
    </r>
    <r>
      <rPr>
        <sz val="10"/>
        <rFont val="Galano Grotesque"/>
        <family val="3"/>
      </rPr>
      <t xml:space="preserve"> y </t>
    </r>
    <r>
      <rPr>
        <sz val="10"/>
        <color rgb="FFC4922C"/>
        <rFont val="Galano Grotesque"/>
        <family val="3"/>
      </rPr>
      <t>gasto en adquisiciones de proveedores locales</t>
    </r>
    <r>
      <rPr>
        <sz val="10"/>
        <rFont val="Galano Grotesque"/>
        <family val="3"/>
      </rPr>
      <t>.</t>
    </r>
  </si>
  <si>
    <r>
      <rPr>
        <sz val="10"/>
        <color rgb="FFC4922C"/>
        <rFont val="Galano Grotesque"/>
        <family val="3"/>
      </rPr>
      <t>Nuestro enfoque de la protección ambiental</t>
    </r>
    <r>
      <rPr>
        <sz val="10"/>
        <rFont val="Galano Grotesque"/>
        <family val="3"/>
      </rPr>
      <t xml:space="preserve">
Hochschild está comprometido con la producción de metales con la menor huella ambiental posible. Para lograrlo, la compañía aplica prácticas de gestión ambiental de primer nivel orientadas a la protección del entorno.
Nuestra Política Ambiental aborda los impactos más relevantes de nuestras operaciones y guía nuestras actividades diarias. En línea con esta política, buscamos constantemente fortalecer nuestra cultura ambiental y reducir nuestra huella.
En las siguientes hojas se encuentran nuestros datos más recientes sobre </t>
    </r>
    <r>
      <rPr>
        <sz val="10"/>
        <color rgb="FFC4922C"/>
        <rFont val="Galano Grotesque"/>
        <family val="3"/>
      </rPr>
      <t>emisiones GEI &amp; energía</t>
    </r>
    <r>
      <rPr>
        <sz val="10"/>
        <rFont val="Galano Grotesque"/>
        <family val="3"/>
      </rPr>
      <t xml:space="preserve">, </t>
    </r>
    <r>
      <rPr>
        <sz val="10"/>
        <color rgb="FFC4922C"/>
        <rFont val="Galano Grotesque"/>
        <family val="3"/>
      </rPr>
      <t>uso del agua</t>
    </r>
    <r>
      <rPr>
        <sz val="10"/>
        <rFont val="Galano Grotesque"/>
        <family val="3"/>
      </rPr>
      <t xml:space="preserve">, </t>
    </r>
    <r>
      <rPr>
        <sz val="10"/>
        <color rgb="FFC4922C"/>
        <rFont val="Galano Grotesque"/>
        <family val="3"/>
      </rPr>
      <t>residuos</t>
    </r>
    <r>
      <rPr>
        <sz val="10"/>
        <rFont val="Galano Grotesque"/>
        <family val="3"/>
      </rPr>
      <t xml:space="preserve">, </t>
    </r>
    <r>
      <rPr>
        <sz val="10"/>
        <color rgb="FFC4922C"/>
        <rFont val="Galano Grotesque"/>
        <family val="3"/>
      </rPr>
      <t xml:space="preserve">biodiversidad </t>
    </r>
    <r>
      <rPr>
        <sz val="10"/>
        <rFont val="Galano Grotesque"/>
        <family val="3"/>
      </rPr>
      <t xml:space="preserve">y </t>
    </r>
    <r>
      <rPr>
        <sz val="10"/>
        <color rgb="FFC4922C"/>
        <rFont val="Galano Grotesque"/>
        <family val="3"/>
      </rPr>
      <t>cierre de minas</t>
    </r>
    <r>
      <rPr>
        <sz val="10"/>
        <rFont val="Galano Grotesque"/>
        <family val="3"/>
      </rPr>
      <t xml:space="preserve">. </t>
    </r>
  </si>
  <si>
    <t>Emisiones GEI &amp; Energía</t>
  </si>
  <si>
    <t>Emisiones GEI y consumo de energía por año</t>
  </si>
  <si>
    <t>Emisiones GEI y consumo de energía en 2024 por sede</t>
  </si>
  <si>
    <t>Emisiones de gases de efecto invernadero(toneladas de CO2e)</t>
  </si>
  <si>
    <t>Alcance 2: Emisiones provenientes de la electricidad total adquirida basadas en la ubicación (tCO2e) </t>
  </si>
  <si>
    <t>Alcance 2: Emisiones provenientes de la electricidad total adquirida basadas en el mercado (tCO2e)</t>
  </si>
  <si>
    <t>Emisiones totales de alcance 1 y 2 (tCO2e)</t>
  </si>
  <si>
    <t>Alcance 3: Otras emisiones indirectas de GEI (tCO2e)</t>
  </si>
  <si>
    <t>Intensidad de emisiones por onza de oro equivalente producida (tCO2e/oz Au eq)</t>
  </si>
  <si>
    <t>Intensidad de emisiones por kilo-onza de plata equivalente producida (tCO2e/koz Ag eq)</t>
  </si>
  <si>
    <t>Consumo de energía</t>
  </si>
  <si>
    <t>Consumo de energía por la combustión de combustible (MWh)</t>
  </si>
  <si>
    <t>Consumo de energía por electricidad comprada (MWh)</t>
  </si>
  <si>
    <t>Consumo de energía por electricidad vendida, calefacción, refrigeración o vapor (MWh)</t>
  </si>
  <si>
    <t>Consumo total de energía (MWh)</t>
  </si>
  <si>
    <t>Intensidad del consumo de energía por onza de oro equivalente producida (MWh/oz Au eq)</t>
  </si>
  <si>
    <t>Intensidad del consumo de energía por kilo-onza de plata equivalente producida (MWh/koz Ag eq)</t>
  </si>
  <si>
    <t>Otras sedes</t>
  </si>
  <si>
    <t>1 El método de cálculo de la huella de carbono está basado en la norma ISO14064-1 y el Estándar Corporativo de Contabilidad e Informes de Protocolo de GEI, utilizando factores de emisión del IPCC y de Perú. Gases incluidos en el cálculo de los tres alcances: CO2, CH4, N2O y tHFC.</t>
  </si>
  <si>
    <t>2 La huella de carbono de 2024 incluye datos de todo el año para Perú (activos operativos, almacenes y oficinas, anteriores y actuales), Argentina (San José y la oficina de Buenos Aires) y la oficina de Londres. Las operaciones de la Compañía en el Reino Unido consisten en una sola oficina con una ocupación de tres personas. Sus emisiones totales de alcance 1 y 2, así como su consumo de energía, representan menos del 0.01% de los totales reportados. Desde mayo 2024, fecha en que Mara Rosa inició sus operaciones y sus emisiones se volvieron significativas, los datos incluyen a Brasil (Mara Rosa y la oficina de Belo Horizonte).</t>
  </si>
  <si>
    <t>3 Los resultados de 2024 corrigen los valores divulgados en el Informe Anual de 2024, tras la verificación razonable independiente realizada en mayo de 2025.</t>
  </si>
  <si>
    <t>4 Se obtuvo la verificación limitada de las emisiones de las unidades operativas por parte de la empresa SGS en 2021 y 2022 y la verificación razonable de las emisiones de las unidades operativas por parte de Aenor en 2023 y 2024, de acuerdo con la norma ISO 140641-1:2018.</t>
  </si>
  <si>
    <t>5 Las emisiones de alcance 2 basadas en el mercado excluyen la electricidad adquirida de fuentes renovables: hidroeléctrica en Perú, eólica en Argentina y fotovoltaica en Brasil.</t>
  </si>
  <si>
    <t>6 Las emisiones biogénicas de alcance 1 son de 10.25 tCO2e y las de alcance 3 son de 1.43 tCO2e. Ambas cifras se incluyen en los totales generales informados para las emisiones de alcance 1 y 3 respectivamente.</t>
  </si>
  <si>
    <t>7 Las intensidades de emisiones y consumo de energía reflejan el alcance 1 y alcance 2 basado en la ubicación.</t>
  </si>
  <si>
    <t>8 La producción total incluye el 100% de la producción, incluida la atribuible al socio de la empresa conjunta en San José.</t>
  </si>
  <si>
    <t xml:space="preserve">10 La información recopilada sobre el consumo de energía procedente de la combustión de combustible se ha convertido a MWh a partir de galones de combustible utilizando valores caloríficos netos obtenidos del Ministerio del Ambiente del Perú. Corresponde al combustible calculado para el alcance 1. </t>
  </si>
  <si>
    <t>11 Otras sedes incluye: Las oficinas de Lima, Arequipa, Buenos Aires y Belo Horizonte offices; el almacén en Matarani; y las unidades mineras Pallancata, Selene, Ares, Arcata y Sipán.</t>
  </si>
  <si>
    <t>Extracción, descarga y consumo de agua por año</t>
  </si>
  <si>
    <t>Extracción, descarga y consumo de agua en 2024 por sede</t>
  </si>
  <si>
    <t>Consumo de agua fresca</t>
  </si>
  <si>
    <t xml:space="preserve">Consumo de agua fresca en la planta de procesamiento (m3) </t>
  </si>
  <si>
    <t>Intensidad del consumo de agua fresca por mineral procesado (m3/ton)</t>
  </si>
  <si>
    <t>Mineral procesado (ton)</t>
  </si>
  <si>
    <t>Extracción de agua (megalitros)</t>
  </si>
  <si>
    <t>Agua superficial</t>
  </si>
  <si>
    <t>Agua subterránea</t>
  </si>
  <si>
    <t>Descarga de agua (megalitros)</t>
  </si>
  <si>
    <t>Doméstica</t>
  </si>
  <si>
    <t>Consumo de agua (megalitros)</t>
  </si>
  <si>
    <t>Total de agua extraída y consumida (megalitros)</t>
  </si>
  <si>
    <t>Consumo de agua potable (litros/ persona/día)</t>
  </si>
  <si>
    <t>Agua recirculada (%)</t>
  </si>
  <si>
    <t>Generación de residuos domésticos (kg/persona/día)</t>
  </si>
  <si>
    <t>Consumo de agua potable (litros/persona/día)</t>
  </si>
  <si>
    <t>1 La planta de la unidad minera Selene no se incluyó en el cálculo del consumo de agua fresca ni del procesamiento de minerales de 2024, ya que la unidad se puso en cuidado y mantenimiento en octubre de 2023. Los resultados de 2024 también excluyen a Brasil debido a las actividades de construcción y puesta en marcha de Mara Rosa. Mara Rosa se incluirá a partir de 2025, que será el primer año fiscal completo de operaciones mineras.</t>
  </si>
  <si>
    <t>2 Toda la extracción y vertimiento de agua corresponden a agua dulce (≤1,000 mg/L de sólidos disueltos totales).</t>
  </si>
  <si>
    <t>3 Todos los resultados relacionados con el agua excluyen a Brasil debido a las actividades de construcción y puesta en marcha de Mara Rosa. Se incluirá a partir de 2025, que será el primer año fiscal completo de operaciones mineras.</t>
  </si>
  <si>
    <t>4 El total de agua extraída y consumida se calcula como la diferencia entre el total de extracción de agua y el total de vertimiento de agua. Los valores negativos reflejan que los vertimientos superan las extracciones de agua debido al aumento de las precipitaciones en nuestras unidades mineras.</t>
  </si>
  <si>
    <t>Agua</t>
  </si>
  <si>
    <t>Residuos</t>
  </si>
  <si>
    <t>Generación de residuos por tipo (toneladas)</t>
  </si>
  <si>
    <t>Residuos orgánicos y generales</t>
  </si>
  <si>
    <t>Residuos reciclables</t>
  </si>
  <si>
    <t>Residuos metálicos</t>
  </si>
  <si>
    <t>Residuos peligrosos reciclables</t>
  </si>
  <si>
    <t>Residuos peligrosos no reciclables</t>
  </si>
  <si>
    <t>Residuos electrónicos</t>
  </si>
  <si>
    <t>Residuos peligrosos desviados de la disposición final(toneladas)</t>
  </si>
  <si>
    <t>Residuos no peligrosos desviados de la disposición final (toneladas)</t>
  </si>
  <si>
    <t>Dentro de las unidades mineras</t>
  </si>
  <si>
    <t>Fuera de las unidades mineras</t>
  </si>
  <si>
    <t>Residuos orgánicos reutilizados para compost</t>
  </si>
  <si>
    <t>Residuos vendidos o donados</t>
  </si>
  <si>
    <t>Residuos dirigidos a su disposición final (toneladas)</t>
  </si>
  <si>
    <t>Residuos peligrosos dirigidos a su disposición final (toneladas)</t>
  </si>
  <si>
    <t>Residuos no peligrosos dirigidos a su disposición final</t>
  </si>
  <si>
    <t>Incineración (con recuperación de energía)</t>
  </si>
  <si>
    <t>Incineración (sin recuperación de energía)</t>
  </si>
  <si>
    <t>Relleno sanitario</t>
  </si>
  <si>
    <t>Otras operaciones de disposición final</t>
  </si>
  <si>
    <t>Desmonte y relaves</t>
  </si>
  <si>
    <t>Desmonte generado</t>
  </si>
  <si>
    <t>Material inerte generado</t>
  </si>
  <si>
    <t>Desmonte reusado</t>
  </si>
  <si>
    <t>Relaves generados</t>
  </si>
  <si>
    <t>Relaves reusados</t>
  </si>
  <si>
    <t>Generación de residuos por tipo y año(toneladas)</t>
  </si>
  <si>
    <t>Residuos desviados de la disposición final toneladas)</t>
  </si>
  <si>
    <t>Generación de desmonte y relaves en 2024 (millones de toneladas métricas)</t>
  </si>
  <si>
    <t>Biodiversidad</t>
  </si>
  <si>
    <t>Datos relacionados a biodiversidad</t>
  </si>
  <si>
    <t>Variedad de especies de flora y fauna en nuestras sedes</t>
  </si>
  <si>
    <t>Distancia de las unidades mineras a áreas naturales protegidas (km)</t>
  </si>
  <si>
    <t>Flora temporada húmeda</t>
  </si>
  <si>
    <t>Flora temporada seca</t>
  </si>
  <si>
    <t>Fauna temporada húmeda</t>
  </si>
  <si>
    <t>Fauna temporada seca</t>
  </si>
  <si>
    <t>1 Arcata e Inmaculada están ubicadas dentro de la zona de amortiguamiento de la Reserva Paisajústica Sub Cuenca del Cotahuasi, reconocida como área natural protegida por el Ministerio del Ambiente de Perú.</t>
  </si>
  <si>
    <t>2 San José no monitorea la biodiversidad semestralmente, a diferencia de las demás unidades mineras, debido a que no es un requisito de la legislación nacional.</t>
  </si>
  <si>
    <t>3 Mara Rosa sólo tuvo una campaña de monitoreo en noviembre 2024, debido a las actividades de construcción y puesta en marcha que finalizaron en mayo de 2024.</t>
  </si>
  <si>
    <t>4 En Mara Rosa, se identificó un estimado de 50 a 70 especies de insectos y abejas, que no se incluyen en la tabla.</t>
  </si>
  <si>
    <t>Gestión del impacto a la biodiversidad</t>
  </si>
  <si>
    <t>Ecosistemas naturales convertidos (ha)</t>
  </si>
  <si>
    <t>Áreas perturbadas aún no rehabilitadas (ha)</t>
  </si>
  <si>
    <t>Áreas perturbadas rehabilitadas (ha)</t>
  </si>
  <si>
    <t>1 Hochschild no recolecta especies silvestres.</t>
  </si>
  <si>
    <t>2 Hochschild no genera contaminantes. Nuestros vertimientos y emisiones cumplen con la legislación nacional de cada país en el que operamos sobre límites máximos permisibles y lo garantizamos mediante un monitoreo ambiental constante.</t>
  </si>
  <si>
    <t>3 Hochschild no realiza actividades que puedan provocar la introducción de especies exóticas.</t>
  </si>
  <si>
    <t>Cierre de minas y rehabilitación</t>
  </si>
  <si>
    <t>Cierre</t>
  </si>
  <si>
    <t>Vida de mina</t>
  </si>
  <si>
    <t>Fecha de la revisión más reciente del plan de cierre y rehabilitación de la mina</t>
  </si>
  <si>
    <t>15 de enero de 2025</t>
  </si>
  <si>
    <t>12 de diciembre de 2022</t>
  </si>
  <si>
    <t>30 de septiembre de 2023</t>
  </si>
  <si>
    <t>01 de octubre de 2022</t>
  </si>
  <si>
    <t>28 de diciembre de 2022</t>
  </si>
  <si>
    <t>4 de septiembre de 2024</t>
  </si>
  <si>
    <t>7 de mayo de 2024</t>
  </si>
  <si>
    <t>Etapa de cierre</t>
  </si>
  <si>
    <t>Cierre progresivo</t>
  </si>
  <si>
    <t>Cierre final</t>
  </si>
  <si>
    <t>Post-cierre</t>
  </si>
  <si>
    <t>Provisiones financieras realizadas para el cierre y rehabilitación - Presupuesto nominal total (USD)</t>
  </si>
  <si>
    <t>1 Ares, Sipán y Selene no tienen una vida de mina ya que no están operativas y no se prevé que lo estén en los próximos años.</t>
  </si>
  <si>
    <t>2 Pallancata se encuentra en la etapa de cierre temporal y, por lo tanto, no se están llevando a cabo actividades de cierre de componentes. Mara Rosa inició sus operaciones en 2024, por lo que aún no le corresponde realizar actividades de cierre.</t>
  </si>
  <si>
    <t>3 Las provisiones financieras están alineadas con los requerimientos legales para el cierre de minas por unidad y por país.</t>
  </si>
  <si>
    <t>4 Las estimaciones de la vida de mina y provisiones financieras se basan en el costo del cierre de mina según contratos vigentes, las propuestas de proveedores y las estimaciones de los ingenieros de Hochschild.</t>
  </si>
  <si>
    <r>
      <rPr>
        <sz val="12"/>
        <color rgb="FFC4922C"/>
        <rFont val="Galano Grotesque"/>
        <family val="3"/>
      </rPr>
      <t>Nuestro enfoque en asegurar salud y seguridad</t>
    </r>
    <r>
      <rPr>
        <sz val="12"/>
        <rFont val="Galano Grotesque"/>
        <family val="3"/>
      </rPr>
      <t xml:space="preserve">
</t>
    </r>
    <r>
      <rPr>
        <sz val="12"/>
        <color theme="1"/>
        <rFont val="Galano Grotesque"/>
        <family val="3"/>
      </rPr>
      <t>Dada la naturaleza de alto riesgo del proceso de la minería, priorizar la salud y seguridad es esencial para proteger a nuestro personal y garantizar el éxito general de nuestras operaciones. Creemos firmemente que una fuerza laboral sana, satisfecha y motivada es clave para impulsar el crecimiento de nuestra empresa.
Nos esforzamos por garantizar que la salud, seguridad y bienestar de todos nuestros empleados y contratistas, tal como se describe en nuestra Política de Salud y Seguridad. Siempre que sea possible, adoptamos medidas practices para evitar accidentes laborales, eliminar los riesgos para la salud laboral y promover el bienestar de los empleados.
A continuación se encuentran nuestros datos más recientes sobre</t>
    </r>
    <r>
      <rPr>
        <sz val="12"/>
        <rFont val="Galano Grotesque"/>
        <family val="3"/>
      </rPr>
      <t xml:space="preserve"> </t>
    </r>
    <r>
      <rPr>
        <sz val="12"/>
        <color rgb="FFC4922C"/>
        <rFont val="Galano Grotesque"/>
        <family val="3"/>
      </rPr>
      <t>lesiones ocupacionales e</t>
    </r>
    <r>
      <rPr>
        <sz val="12"/>
        <color rgb="FFC4922C"/>
        <rFont val="Galano Grotesque"/>
        <family val="3"/>
      </rPr>
      <t xml:space="preserve"> indicadores de salud</t>
    </r>
    <r>
      <rPr>
        <sz val="12"/>
        <rFont val="Galano Grotesque"/>
        <family val="3"/>
      </rPr>
      <t>.</t>
    </r>
  </si>
  <si>
    <t>Lesiones ocupacionales por año (Empleados y contratistas)</t>
  </si>
  <si>
    <t>Lesiones ocupacionales en 2024 por país (Empleados y contratistas)</t>
  </si>
  <si>
    <t>Horas Hombre Trabajadas</t>
  </si>
  <si>
    <t>Lesiones con tiempo perdido</t>
  </si>
  <si>
    <t>Eventos de alto potencial</t>
  </si>
  <si>
    <t>Índice de frecuencia de lesiones con tiempo perdido</t>
  </si>
  <si>
    <t>Índice de severidad de lesiones con tiempo perdido</t>
  </si>
  <si>
    <t>Índice de eventos de alto potencial</t>
  </si>
  <si>
    <t>Brasil</t>
  </si>
  <si>
    <t>Indicadores de salud</t>
  </si>
  <si>
    <t>Número promedio de visitas médicas al mes</t>
  </si>
  <si>
    <t>Número promedio de incidentes laborales que requireren atención médica al mes</t>
  </si>
  <si>
    <t>Número promedio de exámenes de salud ocupacional</t>
  </si>
  <si>
    <t>Empleo</t>
  </si>
  <si>
    <t>Contratos permanentes</t>
  </si>
  <si>
    <t>Contratos a plazo fijo</t>
  </si>
  <si>
    <t>Total de hombres</t>
  </si>
  <si>
    <t>Total de mujeres</t>
  </si>
  <si>
    <t>Reino Unido</t>
  </si>
  <si>
    <t>Miembros del Directorio</t>
  </si>
  <si>
    <t>Diversidad de género de órganos de gobernanza y empleados</t>
  </si>
  <si>
    <t>Alta Dirección</t>
  </si>
  <si>
    <t>Gerencia Intermedia</t>
  </si>
  <si>
    <t>Gerencia Junior</t>
  </si>
  <si>
    <t>Técnicos</t>
  </si>
  <si>
    <t>Total de empleados</t>
  </si>
  <si>
    <t>Estructura de edad de órganos de gobernanza y empleados</t>
  </si>
  <si>
    <t>Trabajadores que no son empleados</t>
  </si>
  <si>
    <t>% de la fuerza laboral total</t>
  </si>
  <si>
    <t>Las variaciones en el número de contratistas durante el período del informe se atribuyen principalmente al crecimiento operativo en Brasil, que resultó en un aumento de contratistas, y al cierre de la mina Pallancata, que resultó en una reducción de contratistas.</t>
  </si>
  <si>
    <t>El trabajo realizado por los contratistas incluye principalmente operaciones mineras, operaciones de la planta de procesamiento, mantenimiento de infraestructura y carreteras, perforación diamantina para actividades de exploración y servicios de catering. Esta cifra se reporta en el recuento de personal al final del período del informe.</t>
  </si>
  <si>
    <t>En 2024, los contratistas u otros tipos de trabajadores que no son empleados no trabajaron en sitios no incluidos en la tabla anterior. Estos sitios son: la unidad minera Sipán, el almacén de Matarani y las oficinas de Lima, Arequipa, Londres, Buenos Aires y Belo Horizonte.</t>
  </si>
  <si>
    <t>Negociación colectiva: Número y porcentaje de empleados que forman parte de sindicatos</t>
  </si>
  <si>
    <t>Retención</t>
  </si>
  <si>
    <t>Contratación de nuevos empleados y tasa de contratación por género y rango de edad</t>
  </si>
  <si>
    <t>Por género</t>
  </si>
  <si>
    <t>Por rango de edad</t>
  </si>
  <si>
    <t>Número total</t>
  </si>
  <si>
    <t>Tasa (%)</t>
  </si>
  <si>
    <t>Salidas de empleados y tasa de salida por género y grupo de edad</t>
  </si>
  <si>
    <t>Rotación total (%)</t>
  </si>
  <si>
    <t>Definición</t>
  </si>
  <si>
    <t>Número de salidas voluntarias por headcount promedio entre enero y diciembre de 2024</t>
  </si>
  <si>
    <t>Diferencia entre el total de contrataciones y salidas por headcount promedio entre enero y diciembre de 2024</t>
  </si>
  <si>
    <t>Capacitaciones</t>
  </si>
  <si>
    <t>Gerencia intermedia</t>
  </si>
  <si>
    <t>Gerencia junior</t>
  </si>
  <si>
    <t>Operarios</t>
  </si>
  <si>
    <t>Total de horas de capacitación en 2024</t>
  </si>
  <si>
    <t>Normas de salud y seguridad</t>
  </si>
  <si>
    <t>Normas ambientales</t>
  </si>
  <si>
    <t>Habilidades de liderazgo</t>
  </si>
  <si>
    <t>Habilidades técnicas</t>
  </si>
  <si>
    <t>Total de horas de capacitación</t>
  </si>
  <si>
    <r>
      <rPr>
        <sz val="12"/>
        <color rgb="FFC4922C"/>
        <rFont val="Galano Grotesque"/>
        <family val="3"/>
      </rPr>
      <t>Nuestro enfoque para garantizar nuestra responsabilidad empresarial</t>
    </r>
    <r>
      <rPr>
        <sz val="12"/>
        <rFont val="Galano Grotesque"/>
        <family val="3"/>
      </rPr>
      <t xml:space="preserve">
La honestidad y ética en el trabajo son pilares fundamentales de nuestra identidad corporativa, lo que se ve facilitado por un sólido marco de gobierno corporativo con sistemas, políticas y procedimientos adecuados.
A continuación se encuentran los datos más recientes sobre las</t>
    </r>
    <r>
      <rPr>
        <sz val="12"/>
        <color rgb="FFC4922C"/>
        <rFont val="Galano Grotesque"/>
        <family val="3"/>
      </rPr>
      <t xml:space="preserve"> Epuntuaciones de agencias de calificación ESG</t>
    </r>
    <r>
      <rPr>
        <sz val="12"/>
        <rFont val="Galano Grotesque"/>
        <family val="3"/>
      </rPr>
      <t xml:space="preserve">. </t>
    </r>
  </si>
  <si>
    <t>Puntajes de agencias de calificación ESG</t>
  </si>
  <si>
    <t>Gobernanza</t>
  </si>
  <si>
    <t>2 Los indicadores relacionados con las comunidades excluyen Brasil debido a las actividades de construcción y puesta en marcha de Mara Rosa. La unidad minera Mara Rosa se incluirá a partir de enero 2025, marcando el primer año completo de operaciones.</t>
  </si>
  <si>
    <t>Pallancata y Selene</t>
  </si>
  <si>
    <r>
      <rPr>
        <sz val="12"/>
        <color rgb="FFC4922C"/>
        <rFont val="72"/>
        <family val="2"/>
      </rPr>
      <t xml:space="preserve">Nuestro enfoque de empoderamiento a nuestra gente
</t>
    </r>
    <r>
      <rPr>
        <sz val="12"/>
        <rFont val="72"/>
        <family val="2"/>
      </rPr>
      <t xml:space="preserve">Nuestra gente es clave para el éxito de nuestro negocio y el impacto positivo que generamos en el planeta y la sociedad. Al fomenter un entorno laboral que apoya y empodera, podemos mejorar la satisfacción de nuestros empleados, ofrecer oportunidades mejores y más equitativas, y mejorar las tasas de retención.
Como parte de nuestro propósito corporativo, aspiramos a proporcionar un entorno laboral seguro y saludable que, sobre todo, promueva un equilibrio saludable entre la vida laboral y personal y demuestra inclusión. 
En las siguientes hojas se encuentra nuestra información más reciente sobre </t>
    </r>
    <r>
      <rPr>
        <sz val="12"/>
        <color rgb="FFC4922C"/>
        <rFont val="72"/>
        <family val="2"/>
      </rPr>
      <t>empleo</t>
    </r>
    <r>
      <rPr>
        <sz val="12"/>
        <rFont val="72"/>
        <family val="2"/>
      </rPr>
      <t xml:space="preserve">, </t>
    </r>
    <r>
      <rPr>
        <sz val="12"/>
        <color rgb="FFC4922C"/>
        <rFont val="72"/>
        <family val="2"/>
      </rPr>
      <t>retención</t>
    </r>
    <r>
      <rPr>
        <sz val="12"/>
        <rFont val="72"/>
        <family val="2"/>
      </rPr>
      <t xml:space="preserve"> y </t>
    </r>
    <r>
      <rPr>
        <sz val="12"/>
        <color rgb="FFC4922C"/>
        <rFont val="72"/>
        <family val="2"/>
      </rPr>
      <t>capacitaciones</t>
    </r>
    <r>
      <rPr>
        <sz val="12"/>
        <rFont val="72"/>
        <family val="2"/>
      </rPr>
      <t xml:space="preserve">. </t>
    </r>
  </si>
  <si>
    <t>&lt; 6</t>
  </si>
  <si>
    <t>Número de empleados y contratistas que recibieron capacitaciones en 2024</t>
  </si>
  <si>
    <t>Número total de empleados y contratistas que recibieron capacitaciones en 2024</t>
  </si>
  <si>
    <t>Horas promedio de capacitación por colaborador en 2024</t>
  </si>
  <si>
    <t>Alcance 1: Emisiones provenientes de la combustión de combustible y la operación de instalaciones (tCO2e)  </t>
  </si>
  <si>
    <t>Emisiones de alcance 3 (tCO2e)</t>
  </si>
  <si>
    <t>Emisiones de gases de efecto invernadero(tCO2e)</t>
  </si>
  <si>
    <t>Categoría 1: Bienes y servicios adquiridos</t>
  </si>
  <si>
    <t>Categoría 5: Residuos generados en las operaciones</t>
  </si>
  <si>
    <t>Categoría 6: Viajes de negocios</t>
  </si>
  <si>
    <t>Categoría 7: Desplazamiento de empleados</t>
  </si>
  <si>
    <t>Categoría 4: Transporte y distribución aguas arriba</t>
  </si>
  <si>
    <t>Categoría 9: Transporte y distribución aguas abajo</t>
  </si>
  <si>
    <t>December 2024</t>
  </si>
  <si>
    <t>June 2023</t>
  </si>
  <si>
    <t>BBB</t>
  </si>
  <si>
    <t>March 2025</t>
  </si>
  <si>
    <t>BB</t>
  </si>
  <si>
    <t>June 2024</t>
  </si>
  <si>
    <t>September 2025</t>
  </si>
  <si>
    <t>August 2024</t>
  </si>
  <si>
    <t>Puntaje actual</t>
  </si>
  <si>
    <t>Promedio del sector</t>
  </si>
  <si>
    <t>Última actualización</t>
  </si>
  <si>
    <t>Puntaje anterior</t>
  </si>
  <si>
    <t>Actualización anterior</t>
  </si>
  <si>
    <t xml:space="preserve">     Diesel</t>
  </si>
  <si>
    <t xml:space="preserve">     GLP</t>
  </si>
  <si>
    <t xml:space="preserve">     Gasolina</t>
  </si>
  <si>
    <t xml:space="preserve">     Fuentes renovables (biocombustibles)</t>
  </si>
  <si>
    <t xml:space="preserve">     Fuentes no renovables</t>
  </si>
  <si>
    <t xml:space="preserve">     Fuentes renovables (energía hidroeléctrica, eólica y solar)</t>
  </si>
  <si>
    <t>Tasas de rotación</t>
  </si>
  <si>
    <t>3er Trimestre - 2025</t>
  </si>
  <si>
    <t>1 La comparación con los miembros del World Gold Council (WGC) resalta que no registramos accidentes fatales, en comparación con el promedio del WGC de 1.33.</t>
  </si>
  <si>
    <t>3 Los índices de fecuencia y severidad de lesiones con tiempo perdido se calculan sobre la base de 1,000,000 horas hombre trabajadas.</t>
  </si>
  <si>
    <t>4 Los resultados de 2023 y 2024 del índice de frecuencia han sido verificados de forma independiente por EY Perú, de acuerdo con la Norma Internacional de Encargos de Aseguramiento (ISAE) 3000.</t>
  </si>
  <si>
    <t>12 La comparación con los miembros del World Gold Council (WGC) resalta nuestra baja intensidad de emisiones de 0.32 tCO₂e/oz Au eq, en comparación con el promedio del WGC de 1.40  tCO₂e/oz Au eq.</t>
  </si>
  <si>
    <t>5 La comparación con los miembros del World Gold Council (WGC) resalta nuestra baja intensidad de extracción de agua de 8 m³/oz Au procesada, en comparación con el promedio del WGC de 30 m³/oz Au procesada, así como una alta tasa de recirculación de agua del 77%, superior al promedio del WGC de 73%.</t>
  </si>
  <si>
    <t>1 Todos los datos relacionados con residuos (excepto los de Residuos y Relaves) excluyen a Brasil debido a las actividades de construcción y puesta en marcha en Mara Rosa. Se incluirán a partir de 2025, que será el primer año completo de operaciones mineras.</t>
  </si>
  <si>
    <t>5 La comparación con los miembros del World Gold Council (WGC) resalta nuestra alta tasa de reciclaje de residuos de 57%, superior al promedio del WGC de 47%.</t>
  </si>
  <si>
    <t>2 La comparación con los miembros del WGC destaca nuestra baja tasa de frecuencia de lesiones con tiempo perdido de 1.25, frente al promedio del WGC de 1.40.</t>
  </si>
  <si>
    <t>Total de empleados a tiempo completo por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</si>
</sst>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0.000"/>
    <numFmt numFmtId="165" formatCode="[$$-409]#,##0"/>
    <numFmt numFmtId="166" formatCode="#,##0.0"/>
    <numFmt numFmtId="167" formatCode="#,##0.000"/>
    <numFmt numFmtId="168" formatCode="0.0%"/>
    <numFmt numFmtId="169" formatCode="0.000"/>
    <numFmt numFmtId="170" formatCode="0.0"/>
  </numFmts>
  <fonts count="45">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amily val="3"/>
    </font>
    <font>
      <sz val="8"/>
      <name val="Galano Grotesque"/>
      <family val="3"/>
    </font>
    <font>
      <b/>
      <sz val="8"/>
      <color theme="1"/>
      <name val="Galano Grotesque"/>
      <family val="3"/>
    </font>
    <font>
      <b/>
      <sz val="8"/>
      <color rgb="FF000000"/>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2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03">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4"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68" xfId="2" applyFont="1" applyBorder="1"/>
    <xf numFmtId="3" fontId="7" fillId="0" borderId="41" xfId="2" applyNumberFormat="1" applyFont="1" applyBorder="1" applyAlignment="1">
      <alignment horizontal="center" vertical="center"/>
    </xf>
    <xf numFmtId="0" fontId="5" fillId="0" borderId="63" xfId="2" applyFont="1" applyBorder="1"/>
    <xf numFmtId="0" fontId="3" fillId="0" borderId="62" xfId="1" applyFont="1" applyBorder="1" applyAlignment="1">
      <alignment horizontal="center" vertical="top" wrapText="1"/>
    </xf>
    <xf numFmtId="0" fontId="2" fillId="0" borderId="68" xfId="1" applyFont="1" applyBorder="1" applyAlignment="1">
      <alignment horizontal="center" vertical="center" wrapText="1"/>
    </xf>
    <xf numFmtId="3" fontId="6" fillId="0" borderId="62" xfId="2" applyNumberFormat="1" applyFont="1" applyBorder="1" applyAlignment="1">
      <alignment horizontal="center" vertical="center" wrapText="1"/>
    </xf>
    <xf numFmtId="3" fontId="6" fillId="0" borderId="55" xfId="2" applyNumberFormat="1" applyFont="1" applyBorder="1" applyAlignment="1">
      <alignment horizontal="center" vertical="center" wrapText="1"/>
    </xf>
    <xf numFmtId="0" fontId="6" fillId="0" borderId="59" xfId="1" applyFont="1" applyBorder="1" applyAlignment="1">
      <alignment horizontal="left" vertical="top"/>
    </xf>
    <xf numFmtId="0" fontId="5" fillId="0" borderId="61" xfId="2" applyFont="1" applyBorder="1"/>
    <xf numFmtId="0" fontId="5" fillId="0" borderId="55" xfId="2" applyFont="1" applyBorder="1"/>
    <xf numFmtId="0" fontId="5" fillId="0" borderId="71" xfId="2" applyFont="1" applyBorder="1"/>
    <xf numFmtId="3" fontId="6" fillId="0" borderId="68" xfId="2" applyNumberFormat="1" applyFont="1" applyBorder="1" applyAlignment="1">
      <alignment horizontal="center" vertical="center" wrapText="1"/>
    </xf>
    <xf numFmtId="0" fontId="3" fillId="0" borderId="63" xfId="1" applyFont="1" applyBorder="1" applyAlignment="1">
      <alignment horizontal="center" vertical="top" wrapText="1"/>
    </xf>
    <xf numFmtId="0" fontId="3" fillId="0" borderId="68"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68" xfId="2" applyFont="1" applyBorder="1" applyAlignment="1">
      <alignment horizontal="center"/>
    </xf>
    <xf numFmtId="0" fontId="5" fillId="0" borderId="58" xfId="2" applyFont="1" applyBorder="1" applyAlignment="1">
      <alignment horizontal="center"/>
    </xf>
    <xf numFmtId="0" fontId="5" fillId="0" borderId="61" xfId="2" applyFont="1" applyBorder="1" applyAlignment="1">
      <alignment horizontal="center"/>
    </xf>
    <xf numFmtId="0" fontId="17" fillId="0" borderId="0" xfId="2" applyFont="1"/>
    <xf numFmtId="0" fontId="17" fillId="0" borderId="68" xfId="2" applyFont="1" applyBorder="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59" xfId="2" applyFont="1" applyBorder="1"/>
    <xf numFmtId="0" fontId="17" fillId="0" borderId="62"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4"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68" xfId="1" applyFont="1" applyBorder="1" applyAlignment="1">
      <alignment horizontal="left" vertical="center" wrapText="1"/>
    </xf>
    <xf numFmtId="0" fontId="8" fillId="0" borderId="62" xfId="1" applyFont="1" applyBorder="1" applyAlignment="1">
      <alignment horizontal="left" vertical="center" wrapText="1"/>
    </xf>
    <xf numFmtId="0" fontId="6" fillId="0" borderId="68" xfId="1" applyFont="1" applyBorder="1" applyAlignment="1">
      <alignment horizontal="left" vertical="top"/>
    </xf>
    <xf numFmtId="0" fontId="6" fillId="0" borderId="63" xfId="1" applyFont="1" applyBorder="1" applyAlignment="1">
      <alignment horizontal="left" vertical="top"/>
    </xf>
    <xf numFmtId="0" fontId="7" fillId="0" borderId="62"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3" xfId="2" applyFont="1" applyBorder="1"/>
    <xf numFmtId="0" fontId="5" fillId="0" borderId="43" xfId="2" applyFont="1" applyBorder="1" applyAlignment="1">
      <alignment horizontal="center"/>
    </xf>
    <xf numFmtId="0" fontId="5" fillId="0" borderId="11" xfId="2" applyFont="1" applyBorder="1" applyAlignment="1">
      <alignment horizontal="center"/>
    </xf>
    <xf numFmtId="0" fontId="5" fillId="0" borderId="44"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3"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0" xfId="2" applyFont="1" applyBorder="1"/>
    <xf numFmtId="0" fontId="7" fillId="3" borderId="99" xfId="1" applyFont="1" applyFill="1" applyBorder="1" applyAlignment="1">
      <alignment horizontal="left" vertical="center" wrapText="1"/>
    </xf>
    <xf numFmtId="0" fontId="2" fillId="3" borderId="84" xfId="1" applyFont="1" applyFill="1" applyBorder="1" applyAlignment="1">
      <alignment horizontal="center" vertical="center" wrapText="1"/>
    </xf>
    <xf numFmtId="0" fontId="8" fillId="3" borderId="84"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3" xfId="1" applyFont="1" applyFill="1" applyBorder="1" applyAlignment="1">
      <alignment horizontal="center" vertical="center" wrapText="1"/>
    </xf>
    <xf numFmtId="0" fontId="2" fillId="3" borderId="123" xfId="1" applyFont="1" applyFill="1" applyBorder="1" applyAlignment="1">
      <alignment horizontal="center" vertical="center" wrapText="1"/>
    </xf>
    <xf numFmtId="0" fontId="7" fillId="0" borderId="81"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06" xfId="3" applyFont="1" applyFill="1" applyBorder="1" applyAlignment="1">
      <alignment horizontal="center" vertical="center" wrapText="1"/>
    </xf>
    <xf numFmtId="0" fontId="7" fillId="0" borderId="81"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97" xfId="3" applyFont="1" applyFill="1" applyBorder="1" applyAlignment="1">
      <alignment horizontal="center" vertical="center" wrapText="1"/>
    </xf>
    <xf numFmtId="9" fontId="6" fillId="2" borderId="106" xfId="3" applyFont="1" applyFill="1" applyBorder="1" applyAlignment="1">
      <alignment horizontal="center" vertical="center"/>
    </xf>
    <xf numFmtId="0" fontId="5" fillId="0" borderId="64" xfId="2" applyFont="1" applyBorder="1"/>
    <xf numFmtId="0" fontId="5" fillId="0" borderId="57" xfId="2" applyFont="1" applyBorder="1" applyAlignment="1">
      <alignment horizontal="center"/>
    </xf>
    <xf numFmtId="0" fontId="5" fillId="0" borderId="41" xfId="2" applyFont="1" applyBorder="1" applyAlignment="1">
      <alignment horizontal="center"/>
    </xf>
    <xf numFmtId="0" fontId="5" fillId="0" borderId="64" xfId="2" applyFont="1" applyBorder="1" applyAlignment="1">
      <alignment horizontal="center"/>
    </xf>
    <xf numFmtId="0" fontId="2" fillId="0" borderId="49" xfId="2" applyFont="1" applyBorder="1"/>
    <xf numFmtId="0" fontId="2" fillId="0" borderId="33" xfId="2" applyFont="1" applyBorder="1"/>
    <xf numFmtId="0" fontId="13" fillId="0" borderId="46" xfId="0" applyFont="1" applyBorder="1" applyAlignment="1">
      <alignment horizontal="justify" vertical="center"/>
    </xf>
    <xf numFmtId="0" fontId="13" fillId="0" borderId="44" xfId="0" applyFont="1" applyBorder="1"/>
    <xf numFmtId="0" fontId="13" fillId="0" borderId="43" xfId="0" applyFont="1" applyBorder="1"/>
    <xf numFmtId="0" fontId="13" fillId="0" borderId="11" xfId="0" applyFont="1" applyBorder="1"/>
    <xf numFmtId="0" fontId="12" fillId="0" borderId="65" xfId="0" applyFont="1" applyBorder="1"/>
    <xf numFmtId="0" fontId="12" fillId="0" borderId="44" xfId="0" applyFont="1" applyBorder="1"/>
    <xf numFmtId="0" fontId="12" fillId="0" borderId="100" xfId="0" applyFont="1" applyBorder="1"/>
    <xf numFmtId="0" fontId="2" fillId="3" borderId="101"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97"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3" xfId="2" applyFont="1" applyBorder="1" applyAlignment="1">
      <alignment horizontal="center"/>
    </xf>
    <xf numFmtId="0" fontId="5" fillId="0" borderId="46"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97"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5"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5"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2" fillId="3" borderId="38" xfId="2" applyFont="1" applyFill="1" applyBorder="1" applyAlignment="1">
      <alignment vertical="center"/>
    </xf>
    <xf numFmtId="165" fontId="2" fillId="3" borderId="38" xfId="2" applyNumberFormat="1" applyFont="1" applyFill="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7" xfId="3" applyFont="1" applyFill="1" applyBorder="1" applyAlignment="1">
      <alignment horizontal="center" vertical="center" wrapText="1"/>
    </xf>
    <xf numFmtId="0" fontId="8" fillId="0" borderId="45" xfId="0" applyFont="1" applyBorder="1" applyAlignment="1">
      <alignment horizontal="center" vertical="center" wrapText="1"/>
    </xf>
    <xf numFmtId="9" fontId="8" fillId="0" borderId="48"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7" xfId="3" applyFont="1" applyFill="1" applyBorder="1" applyAlignment="1">
      <alignment horizontal="center" vertical="center" wrapText="1"/>
    </xf>
    <xf numFmtId="0" fontId="5" fillId="0" borderId="0" xfId="0" applyFont="1" applyAlignment="1">
      <alignment vertical="center"/>
    </xf>
    <xf numFmtId="0" fontId="5" fillId="0" borderId="33" xfId="0" applyFont="1" applyBorder="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1" xfId="2" applyFont="1" applyBorder="1" applyAlignment="1">
      <alignment horizontal="center"/>
    </xf>
    <xf numFmtId="0" fontId="5" fillId="0" borderId="72"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14" xfId="1" applyFont="1" applyBorder="1" applyAlignment="1">
      <alignment horizontal="left" vertical="center" wrapText="1"/>
    </xf>
    <xf numFmtId="3" fontId="6" fillId="3" borderId="14" xfId="2" applyNumberFormat="1" applyFont="1" applyFill="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7" xfId="2" applyNumberFormat="1" applyFont="1" applyBorder="1" applyAlignment="1">
      <alignment horizontal="center" vertical="center" wrapText="1"/>
    </xf>
    <xf numFmtId="0" fontId="5" fillId="0" borderId="14" xfId="2" applyFont="1" applyBorder="1" applyAlignment="1">
      <alignment vertical="center" wrapText="1"/>
    </xf>
    <xf numFmtId="3" fontId="6" fillId="3" borderId="14"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7" xfId="2" applyNumberFormat="1" applyFont="1" applyBorder="1" applyAlignment="1">
      <alignment horizontal="center" vertical="center"/>
    </xf>
    <xf numFmtId="0" fontId="7" fillId="0" borderId="14" xfId="2" applyFont="1" applyBorder="1" applyAlignment="1">
      <alignment vertical="center" wrapText="1"/>
    </xf>
    <xf numFmtId="4" fontId="6" fillId="3" borderId="14" xfId="2" applyNumberFormat="1" applyFont="1" applyFill="1" applyBorder="1" applyAlignment="1">
      <alignment horizontal="center" vertical="center"/>
    </xf>
    <xf numFmtId="4" fontId="7" fillId="0" borderId="97"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4" fontId="7" fillId="0" borderId="103"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4" xfId="1" applyFont="1" applyFill="1" applyBorder="1" applyAlignment="1">
      <alignment horizontal="center" vertical="center" wrapText="1"/>
    </xf>
    <xf numFmtId="0" fontId="8" fillId="0" borderId="17" xfId="1" applyFont="1" applyBorder="1" applyAlignment="1">
      <alignment horizontal="left" vertical="center" wrapText="1"/>
    </xf>
    <xf numFmtId="3" fontId="6" fillId="0" borderId="16" xfId="2" applyNumberFormat="1" applyFont="1" applyBorder="1" applyAlignment="1">
      <alignment horizontal="center" vertical="center"/>
    </xf>
    <xf numFmtId="3" fontId="7" fillId="0" borderId="16" xfId="2" applyNumberFormat="1" applyFont="1" applyBorder="1" applyAlignment="1">
      <alignment horizontal="center" vertical="center"/>
    </xf>
    <xf numFmtId="3" fontId="7" fillId="0" borderId="105"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05"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05"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06" xfId="3" applyFont="1" applyBorder="1" applyAlignment="1">
      <alignment horizontal="center" vertical="center"/>
    </xf>
    <xf numFmtId="0" fontId="5" fillId="0" borderId="2" xfId="2" applyFont="1" applyBorder="1" applyAlignment="1">
      <alignment horizontal="center" vertical="center" wrapText="1"/>
    </xf>
    <xf numFmtId="3" fontId="6" fillId="0" borderId="105" xfId="2" applyNumberFormat="1" applyFont="1" applyBorder="1" applyAlignment="1">
      <alignment horizontal="center" vertical="center"/>
    </xf>
    <xf numFmtId="0" fontId="5" fillId="5" borderId="60" xfId="2" applyFont="1" applyFill="1" applyBorder="1"/>
    <xf numFmtId="0" fontId="5" fillId="5" borderId="55" xfId="2" applyFont="1" applyFill="1" applyBorder="1"/>
    <xf numFmtId="0" fontId="5" fillId="0" borderId="62" xfId="2" applyFont="1" applyBorder="1"/>
    <xf numFmtId="0" fontId="5" fillId="0" borderId="59" xfId="2" applyFont="1" applyBorder="1"/>
    <xf numFmtId="0" fontId="5" fillId="0" borderId="58"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2"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3"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05"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4" xfId="2" applyNumberFormat="1" applyFont="1" applyBorder="1" applyAlignment="1">
      <alignment horizontal="center" vertical="center"/>
    </xf>
    <xf numFmtId="3" fontId="7" fillId="0" borderId="95"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0" borderId="106" xfId="2" applyNumberFormat="1" applyFont="1" applyBorder="1" applyAlignment="1">
      <alignment horizontal="center" vertical="center"/>
    </xf>
    <xf numFmtId="0" fontId="29" fillId="0" borderId="58" xfId="0" applyFont="1" applyBorder="1" applyAlignment="1">
      <alignment vertical="center" wrapText="1"/>
    </xf>
    <xf numFmtId="0" fontId="5" fillId="0" borderId="106" xfId="2" applyFont="1" applyBorder="1" applyAlignment="1">
      <alignment horizontal="center" vertical="center"/>
    </xf>
    <xf numFmtId="0" fontId="29" fillId="0" borderId="55" xfId="0" applyFont="1" applyBorder="1" applyAlignment="1">
      <alignment vertical="center" wrapText="1"/>
    </xf>
    <xf numFmtId="0" fontId="7" fillId="3" borderId="107" xfId="1" applyFont="1" applyFill="1" applyBorder="1" applyAlignment="1">
      <alignment horizontal="left" vertical="center" wrapText="1"/>
    </xf>
    <xf numFmtId="3" fontId="6" fillId="2" borderId="103"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06"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7" xfId="2" applyFont="1" applyBorder="1"/>
    <xf numFmtId="0" fontId="5" fillId="0" borderId="65" xfId="2" applyFont="1" applyBorder="1"/>
    <xf numFmtId="0" fontId="5" fillId="0" borderId="85" xfId="2" applyFont="1" applyBorder="1"/>
    <xf numFmtId="0" fontId="5" fillId="0" borderId="86" xfId="2" applyFont="1" applyBorder="1"/>
    <xf numFmtId="0" fontId="5" fillId="0" borderId="90" xfId="2" applyFont="1" applyBorder="1"/>
    <xf numFmtId="0" fontId="5" fillId="0" borderId="70" xfId="2" applyFont="1" applyBorder="1"/>
    <xf numFmtId="3" fontId="6" fillId="2" borderId="97" xfId="2" applyNumberFormat="1" applyFont="1" applyFill="1" applyBorder="1" applyAlignment="1">
      <alignment horizontal="center" vertical="center" wrapText="1"/>
    </xf>
    <xf numFmtId="0" fontId="5" fillId="0" borderId="91"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7"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3" fontId="6" fillId="2" borderId="0" xfId="2" applyNumberFormat="1" applyFont="1" applyFill="1" applyAlignment="1">
      <alignment horizontal="center" vertical="center" wrapText="1"/>
    </xf>
    <xf numFmtId="3" fontId="7" fillId="0" borderId="17" xfId="2" applyNumberFormat="1" applyFont="1" applyBorder="1" applyAlignment="1">
      <alignment horizontal="center" vertical="center"/>
    </xf>
    <xf numFmtId="3" fontId="7" fillId="0" borderId="104"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06" xfId="2" applyNumberFormat="1" applyFont="1" applyBorder="1" applyAlignment="1">
      <alignment horizontal="center" vertical="center"/>
    </xf>
    <xf numFmtId="0" fontId="5" fillId="0" borderId="7" xfId="2" applyFont="1" applyBorder="1"/>
    <xf numFmtId="0" fontId="6" fillId="3" borderId="107"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0"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6" xfId="2" applyFont="1" applyFill="1" applyBorder="1"/>
    <xf numFmtId="0" fontId="5" fillId="5" borderId="46" xfId="2" applyFont="1" applyFill="1" applyBorder="1" applyAlignment="1">
      <alignment horizontal="center"/>
    </xf>
    <xf numFmtId="0" fontId="5" fillId="5" borderId="30" xfId="2" applyFont="1" applyFill="1" applyBorder="1" applyAlignment="1">
      <alignment horizontal="center"/>
    </xf>
    <xf numFmtId="0" fontId="5" fillId="5" borderId="52"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06" xfId="2" applyNumberFormat="1" applyFont="1" applyBorder="1" applyAlignment="1">
      <alignment horizontal="center" vertical="center" wrapText="1"/>
    </xf>
    <xf numFmtId="4" fontId="7" fillId="0" borderId="106" xfId="2" applyNumberFormat="1" applyFont="1" applyBorder="1" applyAlignment="1">
      <alignment horizontal="center" vertical="center" wrapText="1"/>
    </xf>
    <xf numFmtId="0" fontId="5" fillId="5" borderId="66" xfId="2" applyFont="1" applyFill="1" applyBorder="1"/>
    <xf numFmtId="0" fontId="13" fillId="0" borderId="67" xfId="0" applyFont="1" applyBorder="1"/>
    <xf numFmtId="0" fontId="7" fillId="3" borderId="23" xfId="1" applyFont="1" applyFill="1" applyBorder="1" applyAlignment="1">
      <alignment horizontal="left" vertical="center" wrapText="1"/>
    </xf>
    <xf numFmtId="0" fontId="5" fillId="0" borderId="63" xfId="1" applyFont="1" applyBorder="1" applyAlignment="1">
      <alignment horizontal="center" vertical="center" wrapText="1"/>
    </xf>
    <xf numFmtId="3" fontId="9" fillId="0" borderId="111"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18" xfId="2" applyFont="1" applyBorder="1" applyAlignment="1">
      <alignment vertical="center"/>
    </xf>
    <xf numFmtId="0" fontId="5" fillId="0" borderId="43" xfId="0" applyFont="1" applyBorder="1" applyAlignment="1">
      <alignment vertical="center"/>
    </xf>
    <xf numFmtId="0" fontId="5" fillId="5" borderId="43" xfId="2" applyFont="1" applyFill="1" applyBorder="1"/>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5"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9"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6"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3"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2"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6"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2" xfId="2" applyFont="1" applyBorder="1" applyAlignment="1">
      <alignment horizontal="center"/>
    </xf>
    <xf numFmtId="0" fontId="5" fillId="0" borderId="46"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2" xfId="1" applyFont="1" applyFill="1" applyBorder="1" applyAlignment="1">
      <alignment horizontal="center" vertical="top"/>
    </xf>
    <xf numFmtId="3" fontId="7" fillId="0" borderId="113"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3" xfId="1" applyFont="1" applyFill="1" applyBorder="1" applyAlignment="1">
      <alignment horizontal="left" vertical="top"/>
    </xf>
    <xf numFmtId="0" fontId="13" fillId="3" borderId="120"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2"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4" xfId="2" applyNumberFormat="1" applyFont="1" applyBorder="1" applyAlignment="1">
      <alignment horizontal="center" vertical="center"/>
    </xf>
    <xf numFmtId="3" fontId="7" fillId="0" borderId="76" xfId="2" applyNumberFormat="1" applyFont="1" applyBorder="1" applyAlignment="1">
      <alignment horizontal="center" vertical="center"/>
    </xf>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0" fontId="13" fillId="0" borderId="52"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4"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2"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3" xfId="3" applyFont="1" applyBorder="1" applyAlignment="1">
      <alignment horizontal="center" vertical="center"/>
    </xf>
    <xf numFmtId="0" fontId="5" fillId="0" borderId="54" xfId="2" applyFont="1" applyBorder="1" applyAlignment="1">
      <alignment vertical="center"/>
    </xf>
    <xf numFmtId="0" fontId="5" fillId="0" borderId="50"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5" xfId="2" applyFont="1" applyFill="1" applyBorder="1" applyAlignment="1">
      <alignment vertical="center"/>
    </xf>
    <xf numFmtId="0" fontId="5" fillId="3" borderId="125" xfId="2" applyFont="1" applyFill="1" applyBorder="1" applyAlignment="1">
      <alignment horizontal="center" vertical="center"/>
    </xf>
    <xf numFmtId="0" fontId="13" fillId="0" borderId="124" xfId="0" applyFont="1" applyBorder="1"/>
    <xf numFmtId="10" fontId="7" fillId="0" borderId="103"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1" xfId="1" applyFont="1" applyFill="1" applyBorder="1" applyAlignment="1">
      <alignment horizontal="center" vertical="center"/>
    </xf>
    <xf numFmtId="0" fontId="5" fillId="3" borderId="121"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2" xfId="2" applyNumberFormat="1" applyFont="1" applyBorder="1" applyAlignment="1">
      <alignment horizontal="center" vertical="center"/>
    </xf>
    <xf numFmtId="0" fontId="5" fillId="3" borderId="37" xfId="2" applyFont="1" applyFill="1" applyBorder="1" applyAlignment="1">
      <alignment vertical="center"/>
    </xf>
    <xf numFmtId="10" fontId="6" fillId="2" borderId="77"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3" xfId="2" applyNumberFormat="1" applyFont="1" applyBorder="1" applyAlignment="1">
      <alignment horizontal="center"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9"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2"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8"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7"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3" fontId="7" fillId="0" borderId="109" xfId="2" applyNumberFormat="1" applyFont="1" applyBorder="1" applyAlignment="1">
      <alignment horizontal="center" vertical="center"/>
    </xf>
    <xf numFmtId="10" fontId="7" fillId="0" borderId="105" xfId="3" applyNumberFormat="1" applyFont="1" applyBorder="1" applyAlignment="1">
      <alignment horizontal="center" vertical="center"/>
    </xf>
    <xf numFmtId="10" fontId="7" fillId="0" borderId="122" xfId="3" applyNumberFormat="1" applyFont="1" applyBorder="1" applyAlignment="1">
      <alignment horizontal="center" vertical="center"/>
    </xf>
    <xf numFmtId="10" fontId="7" fillId="0" borderId="106" xfId="3" applyNumberFormat="1" applyFont="1" applyBorder="1" applyAlignment="1">
      <alignment horizontal="center" vertical="center"/>
    </xf>
    <xf numFmtId="3" fontId="7" fillId="0" borderId="112"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06"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06"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97" xfId="3" applyNumberFormat="1" applyFont="1" applyFill="1" applyBorder="1" applyAlignment="1">
      <alignment horizontal="center" vertical="center" wrapText="1"/>
    </xf>
    <xf numFmtId="3" fontId="42" fillId="0" borderId="97" xfId="2"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3"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3" xfId="2" applyFont="1" applyBorder="1" applyAlignment="1">
      <alignment wrapText="1"/>
    </xf>
    <xf numFmtId="4" fontId="7" fillId="0" borderId="103"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05"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3"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05" xfId="3" applyNumberFormat="1"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98"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3" fontId="42" fillId="5" borderId="97"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76" xfId="3" applyFont="1" applyBorder="1" applyAlignment="1">
      <alignment horizontal="center" vertical="center"/>
    </xf>
    <xf numFmtId="9" fontId="7" fillId="0" borderId="108"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3" xfId="3" applyFont="1" applyBorder="1" applyAlignment="1">
      <alignment horizontal="center"/>
    </xf>
    <xf numFmtId="165" fontId="41" fillId="0" borderId="38" xfId="2" applyNumberFormat="1" applyFont="1" applyBorder="1" applyAlignment="1">
      <alignment horizontal="center" vertical="center"/>
    </xf>
    <xf numFmtId="0" fontId="44" fillId="3" borderId="38" xfId="0" applyFont="1" applyFill="1" applyBorder="1" applyAlignment="1">
      <alignment horizontal="center" vertical="center" wrapText="1"/>
    </xf>
    <xf numFmtId="165" fontId="43" fillId="3" borderId="38" xfId="2" applyNumberFormat="1" applyFont="1" applyFill="1" applyBorder="1" applyAlignment="1">
      <alignment horizontal="center" vertical="center"/>
    </xf>
    <xf numFmtId="3" fontId="42" fillId="0" borderId="3" xfId="2" applyNumberFormat="1" applyFont="1" applyBorder="1" applyAlignment="1">
      <alignment horizontal="center" vertical="center" wrapText="1"/>
    </xf>
    <xf numFmtId="0" fontId="5" fillId="0" borderId="10" xfId="0" applyFont="1" applyBorder="1" applyAlignment="1">
      <alignment vertical="center"/>
    </xf>
    <xf numFmtId="0" fontId="5" fillId="0" borderId="44" xfId="0" applyFont="1" applyBorder="1" applyAlignment="1">
      <alignment vertical="center"/>
    </xf>
    <xf numFmtId="0" fontId="5" fillId="0" borderId="11" xfId="0" applyFont="1" applyBorder="1" applyAlignment="1">
      <alignment vertical="center"/>
    </xf>
    <xf numFmtId="3" fontId="5" fillId="2" borderId="9" xfId="2" applyNumberFormat="1" applyFont="1" applyFill="1" applyBorder="1" applyAlignment="1">
      <alignment horizontal="center" vertical="center"/>
    </xf>
    <xf numFmtId="0" fontId="5" fillId="2" borderId="40" xfId="2" applyFont="1" applyFill="1" applyBorder="1" applyAlignment="1">
      <alignment horizontal="center" vertical="center"/>
    </xf>
    <xf numFmtId="0" fontId="5" fillId="2" borderId="9" xfId="2" applyFont="1" applyFill="1" applyBorder="1" applyAlignment="1">
      <alignment horizontal="center" vertical="center"/>
    </xf>
    <xf numFmtId="168" fontId="42" fillId="0" borderId="12" xfId="3" applyNumberFormat="1" applyFont="1" applyBorder="1" applyAlignment="1">
      <alignment horizontal="center" vertical="center" wrapText="1"/>
    </xf>
    <xf numFmtId="168"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xf>
    <xf numFmtId="2" fontId="42" fillId="0" borderId="12" xfId="3" applyNumberFormat="1" applyFont="1" applyBorder="1" applyAlignment="1">
      <alignment horizontal="center" vertical="center"/>
    </xf>
    <xf numFmtId="9" fontId="42" fillId="0" borderId="12" xfId="3" applyFont="1" applyBorder="1" applyAlignment="1">
      <alignment horizontal="center" vertical="center"/>
    </xf>
    <xf numFmtId="169" fontId="42" fillId="0" borderId="12" xfId="3" applyNumberFormat="1" applyFont="1" applyBorder="1" applyAlignment="1">
      <alignment horizontal="center" vertical="center"/>
    </xf>
    <xf numFmtId="1"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wrapText="1"/>
    </xf>
    <xf numFmtId="1" fontId="42" fillId="0" borderId="12" xfId="3" applyNumberFormat="1" applyFont="1" applyBorder="1" applyAlignment="1">
      <alignment horizontal="center" vertical="center" wrapText="1"/>
    </xf>
    <xf numFmtId="165" fontId="2" fillId="2" borderId="38"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9" fontId="6" fillId="2" borderId="14" xfId="3" applyFont="1" applyFill="1" applyBorder="1" applyAlignment="1">
      <alignment horizontal="center" vertical="center"/>
    </xf>
    <xf numFmtId="3" fontId="6" fillId="3" borderId="79" xfId="2" applyNumberFormat="1" applyFont="1" applyFill="1" applyBorder="1" applyAlignment="1">
      <alignment horizontal="center" vertical="center" wrapText="1"/>
    </xf>
    <xf numFmtId="3" fontId="6" fillId="3" borderId="96" xfId="2" applyNumberFormat="1" applyFont="1" applyFill="1" applyBorder="1" applyAlignment="1">
      <alignment horizontal="center" vertical="center" wrapText="1"/>
    </xf>
    <xf numFmtId="3" fontId="6" fillId="3" borderId="74" xfId="2" applyNumberFormat="1" applyFont="1" applyFill="1" applyBorder="1" applyAlignment="1">
      <alignment horizontal="center" vertical="center" wrapText="1"/>
    </xf>
    <xf numFmtId="3" fontId="6" fillId="3" borderId="73" xfId="2" applyNumberFormat="1" applyFont="1" applyFill="1" applyBorder="1" applyAlignment="1">
      <alignment horizontal="center" vertical="center" wrapText="1"/>
    </xf>
    <xf numFmtId="3" fontId="6" fillId="3" borderId="108" xfId="2" applyNumberFormat="1" applyFont="1" applyFill="1" applyBorder="1" applyAlignment="1">
      <alignment horizontal="center" vertical="center" wrapText="1"/>
    </xf>
    <xf numFmtId="0" fontId="2" fillId="3" borderId="17" xfId="2" applyFont="1" applyFill="1" applyBorder="1" applyAlignment="1">
      <alignment horizontal="left" vertical="center" wrapText="1"/>
    </xf>
    <xf numFmtId="0" fontId="5" fillId="3" borderId="2" xfId="2" applyFont="1" applyFill="1" applyBorder="1" applyAlignment="1">
      <alignment horizontal="left"/>
    </xf>
    <xf numFmtId="0" fontId="5" fillId="3" borderId="40" xfId="2" applyFont="1" applyFill="1" applyBorder="1" applyAlignment="1">
      <alignment horizontal="left"/>
    </xf>
    <xf numFmtId="3" fontId="7" fillId="3" borderId="29" xfId="2" applyNumberFormat="1" applyFont="1" applyFill="1" applyBorder="1" applyAlignment="1">
      <alignment horizontal="center" vertical="center"/>
    </xf>
    <xf numFmtId="3" fontId="7" fillId="3" borderId="17" xfId="2" applyNumberFormat="1" applyFont="1" applyFill="1" applyBorder="1" applyAlignment="1">
      <alignment horizontal="center" vertical="center"/>
    </xf>
    <xf numFmtId="3" fontId="7" fillId="3" borderId="104"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3" fontId="7" fillId="3" borderId="106"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2"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15" xfId="1" applyFont="1" applyFill="1" applyBorder="1" applyAlignment="1">
      <alignment horizontal="center" vertical="center"/>
    </xf>
    <xf numFmtId="9" fontId="2" fillId="2" borderId="116" xfId="3" applyFont="1" applyFill="1" applyBorder="1" applyAlignment="1">
      <alignment horizontal="center" vertical="center"/>
    </xf>
    <xf numFmtId="0" fontId="2" fillId="2" borderId="116" xfId="1" applyFont="1" applyFill="1" applyBorder="1" applyAlignment="1">
      <alignment horizontal="center" vertical="center"/>
    </xf>
    <xf numFmtId="9" fontId="2" fillId="2" borderId="116"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2" fillId="2" borderId="17" xfId="1" applyNumberFormat="1" applyFont="1" applyFill="1" applyBorder="1" applyAlignment="1">
      <alignment horizontal="center" vertical="center"/>
    </xf>
    <xf numFmtId="9" fontId="2" fillId="2" borderId="112" xfId="3" applyFont="1" applyFill="1" applyBorder="1" applyAlignment="1">
      <alignment horizontal="center" vertical="center"/>
    </xf>
    <xf numFmtId="0" fontId="12" fillId="2" borderId="15" xfId="0" applyFont="1" applyFill="1" applyBorder="1" applyAlignment="1">
      <alignment horizontal="left"/>
    </xf>
    <xf numFmtId="0" fontId="2" fillId="2" borderId="74" xfId="1" applyFont="1" applyFill="1" applyBorder="1" applyAlignment="1">
      <alignment horizontal="center" vertical="center"/>
    </xf>
    <xf numFmtId="9" fontId="2" fillId="2" borderId="76" xfId="3" applyFont="1" applyFill="1" applyBorder="1" applyAlignment="1">
      <alignment horizontal="center" vertical="center"/>
    </xf>
    <xf numFmtId="0" fontId="2" fillId="2" borderId="76" xfId="1" applyFont="1" applyFill="1" applyBorder="1" applyAlignment="1">
      <alignment horizontal="center" vertical="center"/>
    </xf>
    <xf numFmtId="9" fontId="2" fillId="2" borderId="108"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06" xfId="3" applyFont="1" applyFill="1" applyBorder="1" applyAlignment="1">
      <alignment horizontal="center" vertical="center"/>
    </xf>
    <xf numFmtId="9" fontId="7" fillId="3" borderId="97" xfId="3" applyFont="1" applyFill="1" applyBorder="1" applyAlignment="1">
      <alignment horizontal="center" vertical="center"/>
    </xf>
    <xf numFmtId="3" fontId="7" fillId="3" borderId="118" xfId="2" applyNumberFormat="1" applyFont="1" applyFill="1" applyBorder="1" applyAlignment="1">
      <alignment horizontal="center" vertical="center" wrapText="1"/>
    </xf>
    <xf numFmtId="3" fontId="7" fillId="3" borderId="125" xfId="2" applyNumberFormat="1" applyFont="1" applyFill="1" applyBorder="1" applyAlignment="1">
      <alignment horizontal="center" vertical="center"/>
    </xf>
    <xf numFmtId="0" fontId="29" fillId="3" borderId="6" xfId="0" applyFont="1" applyFill="1" applyBorder="1"/>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170" fontId="7" fillId="0" borderId="12" xfId="3" applyNumberFormat="1" applyFont="1" applyBorder="1" applyAlignment="1">
      <alignment horizontal="center" vertical="center"/>
    </xf>
    <xf numFmtId="170" fontId="6" fillId="0" borderId="12" xfId="3" applyNumberFormat="1" applyFont="1" applyBorder="1" applyAlignment="1">
      <alignment horizontal="center" vertical="center"/>
    </xf>
    <xf numFmtId="3" fontId="6" fillId="2" borderId="14" xfId="2" applyNumberFormat="1" applyFont="1" applyFill="1" applyBorder="1" applyAlignment="1">
      <alignment horizontal="center" vertical="center" wrapText="1"/>
    </xf>
    <xf numFmtId="0" fontId="5" fillId="3" borderId="56" xfId="1" applyFont="1" applyFill="1" applyBorder="1" applyAlignment="1">
      <alignment horizontal="center" vertical="center" wrapText="1"/>
    </xf>
    <xf numFmtId="0" fontId="5" fillId="0" borderId="126" xfId="1" applyFont="1" applyBorder="1" applyAlignment="1">
      <alignment horizontal="center" vertical="center" wrapText="1"/>
    </xf>
    <xf numFmtId="3" fontId="7" fillId="0" borderId="9" xfId="2" applyNumberFormat="1" applyFont="1" applyBorder="1" applyAlignment="1">
      <alignment horizontal="center" vertical="center"/>
    </xf>
    <xf numFmtId="0" fontId="5" fillId="0" borderId="1" xfId="2" applyFont="1" applyBorder="1"/>
    <xf numFmtId="3" fontId="7" fillId="0" borderId="126" xfId="2" applyNumberFormat="1" applyFont="1" applyBorder="1" applyAlignment="1">
      <alignment horizontal="center" vertical="center"/>
    </xf>
    <xf numFmtId="14" fontId="7" fillId="0" borderId="14" xfId="2" applyNumberFormat="1" applyFont="1" applyBorder="1" applyAlignment="1">
      <alignment horizontal="center" vertical="center"/>
    </xf>
    <xf numFmtId="0" fontId="2" fillId="0" borderId="126" xfId="1" applyFont="1" applyBorder="1" applyAlignment="1">
      <alignment horizontal="center" vertical="center" wrapText="1"/>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7"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7" xfId="2" applyNumberFormat="1" applyFont="1" applyFill="1" applyBorder="1" applyAlignment="1">
      <alignment horizontal="center" vertical="center"/>
    </xf>
    <xf numFmtId="0" fontId="5" fillId="8" borderId="3" xfId="2" applyFont="1" applyFill="1" applyBorder="1" applyAlignment="1">
      <alignment vertical="center" wrapText="1"/>
    </xf>
    <xf numFmtId="3" fontId="6" fillId="8" borderId="14" xfId="2" applyNumberFormat="1" applyFont="1" applyFill="1" applyBorder="1" applyAlignment="1">
      <alignment horizontal="center" vertical="center" wrapText="1"/>
    </xf>
    <xf numFmtId="3" fontId="7" fillId="8" borderId="106" xfId="2" applyNumberFormat="1" applyFont="1" applyFill="1" applyBorder="1" applyAlignment="1">
      <alignment horizontal="center" vertical="center" wrapText="1"/>
    </xf>
    <xf numFmtId="4" fontId="6" fillId="2" borderId="14" xfId="2" applyNumberFormat="1" applyFont="1" applyFill="1" applyBorder="1" applyAlignment="1">
      <alignment horizontal="center" vertical="center" wrapText="1"/>
    </xf>
    <xf numFmtId="4" fontId="7" fillId="0" borderId="31" xfId="2" applyNumberFormat="1" applyFont="1" applyBorder="1" applyAlignment="1">
      <alignment horizontal="center" vertical="center" wrapText="1"/>
    </xf>
    <xf numFmtId="4" fontId="7" fillId="0" borderId="18" xfId="2" applyNumberFormat="1" applyFont="1" applyBorder="1" applyAlignment="1">
      <alignment horizontal="center" vertical="center" wrapText="1"/>
    </xf>
    <xf numFmtId="4" fontId="7" fillId="0" borderId="0" xfId="2" applyNumberFormat="1" applyFont="1" applyAlignment="1">
      <alignment horizontal="center" vertical="center" wrapText="1"/>
    </xf>
    <xf numFmtId="0" fontId="2" fillId="3" borderId="104" xfId="1" applyFont="1" applyFill="1" applyBorder="1" applyAlignment="1">
      <alignment horizontal="center" vertical="top"/>
    </xf>
    <xf numFmtId="0" fontId="7" fillId="0" borderId="89"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 fillId="3" borderId="45" xfId="1" applyFont="1" applyFill="1" applyBorder="1" applyAlignment="1">
      <alignment horizontal="center" vertical="center" wrapText="1"/>
    </xf>
    <xf numFmtId="0" fontId="2" fillId="3" borderId="48"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4" xfId="0" applyFont="1" applyBorder="1" applyAlignment="1">
      <alignment horizontal="left" vertical="center" wrapText="1"/>
    </xf>
    <xf numFmtId="0" fontId="28" fillId="0" borderId="11"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88"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4"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4"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8" xfId="0" applyFont="1" applyBorder="1" applyAlignment="1">
      <alignment horizontal="left" vertical="center" wrapText="1"/>
    </xf>
    <xf numFmtId="0" fontId="5" fillId="0" borderId="3" xfId="2" applyFont="1" applyBorder="1" applyAlignment="1">
      <alignment horizontal="left" vertical="center" wrapText="1"/>
    </xf>
    <xf numFmtId="0" fontId="29" fillId="0" borderId="55" xfId="0" applyFont="1" applyBorder="1" applyAlignment="1">
      <alignment vertical="center" wrapText="1"/>
    </xf>
    <xf numFmtId="0" fontId="29" fillId="0" borderId="63" xfId="0" applyFont="1" applyBorder="1" applyAlignment="1">
      <alignment vertical="center" wrapText="1"/>
    </xf>
    <xf numFmtId="0" fontId="5" fillId="0" borderId="9" xfId="2" applyFont="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0" borderId="39"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40"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52" xfId="2" applyFont="1" applyBorder="1" applyAlignment="1">
      <alignment horizontal="center"/>
    </xf>
    <xf numFmtId="0" fontId="5" fillId="0" borderId="86" xfId="2" applyFont="1" applyBorder="1" applyAlignment="1">
      <alignment horizontal="center"/>
    </xf>
    <xf numFmtId="0" fontId="5" fillId="0" borderId="0" xfId="2" applyFont="1" applyAlignment="1">
      <alignment horizontal="center"/>
    </xf>
    <xf numFmtId="0" fontId="5" fillId="0" borderId="55" xfId="2" applyFont="1" applyBorder="1" applyAlignment="1">
      <alignment horizontal="center"/>
    </xf>
    <xf numFmtId="0" fontId="5" fillId="0" borderId="88" xfId="2" applyFont="1" applyBorder="1" applyAlignment="1">
      <alignment horizontal="center"/>
    </xf>
    <xf numFmtId="0" fontId="5" fillId="0" borderId="69" xfId="2" applyFont="1" applyBorder="1" applyAlignment="1">
      <alignment horizontal="center"/>
    </xf>
    <xf numFmtId="0" fontId="5" fillId="0" borderId="57" xfId="2" applyFont="1" applyBorder="1" applyAlignment="1">
      <alignment horizontal="center"/>
    </xf>
    <xf numFmtId="0" fontId="5" fillId="0" borderId="63" xfId="2" applyFont="1" applyBorder="1" applyAlignment="1">
      <alignment horizontal="center"/>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38" fillId="0" borderId="0" xfId="1" applyFont="1" applyAlignment="1">
      <alignment horizontal="left" vertical="top" wrapText="1"/>
    </xf>
    <xf numFmtId="0" fontId="43" fillId="3" borderId="47" xfId="2" applyFont="1" applyFill="1" applyBorder="1" applyAlignment="1">
      <alignment horizontal="left" vertical="center"/>
    </xf>
    <xf numFmtId="0" fontId="43" fillId="3" borderId="3" xfId="2" applyFont="1" applyFill="1" applyBorder="1" applyAlignment="1">
      <alignment horizontal="left" vertical="center"/>
    </xf>
    <xf numFmtId="0" fontId="5" fillId="3" borderId="47" xfId="2" applyFont="1" applyFill="1" applyBorder="1" applyAlignment="1">
      <alignment horizontal="left" vertical="center"/>
    </xf>
    <xf numFmtId="0" fontId="5" fillId="3" borderId="14" xfId="2" applyFont="1" applyFill="1" applyBorder="1" applyAlignment="1">
      <alignment horizontal="left" vertical="center"/>
    </xf>
    <xf numFmtId="0" fontId="5" fillId="0" borderId="50" xfId="2" applyFont="1" applyBorder="1" applyAlignment="1">
      <alignment vertical="center"/>
    </xf>
    <xf numFmtId="0" fontId="5" fillId="0" borderId="54" xfId="2" applyFont="1" applyBorder="1" applyAlignment="1">
      <alignment vertical="center"/>
    </xf>
    <xf numFmtId="0" fontId="5" fillId="0" borderId="53" xfId="2" applyFont="1" applyBorder="1" applyAlignment="1">
      <alignment vertical="center"/>
    </xf>
    <xf numFmtId="0" fontId="5" fillId="0" borderId="50" xfId="2" applyFont="1" applyBorder="1" applyAlignment="1">
      <alignment horizontal="left" vertical="center"/>
    </xf>
    <xf numFmtId="0" fontId="5" fillId="0" borderId="54" xfId="2" applyFont="1" applyBorder="1" applyAlignment="1">
      <alignment horizontal="left" vertical="center"/>
    </xf>
    <xf numFmtId="0" fontId="5" fillId="0" borderId="53" xfId="2" applyFont="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56"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01"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5" fillId="0" borderId="50" xfId="2" applyFont="1" applyBorder="1" applyAlignment="1">
      <alignment horizontal="center" vertical="center"/>
    </xf>
    <xf numFmtId="0" fontId="5" fillId="0" borderId="54" xfId="2" applyFont="1" applyBorder="1" applyAlignment="1">
      <alignment horizontal="center" vertical="center"/>
    </xf>
    <xf numFmtId="0" fontId="20" fillId="5" borderId="0" xfId="1" applyFont="1" applyFill="1" applyAlignment="1">
      <alignment horizontal="left" vertical="top"/>
    </xf>
    <xf numFmtId="0" fontId="26" fillId="5" borderId="18"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6" fillId="5" borderId="52"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9" fillId="0" borderId="42"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0" fillId="0" borderId="0" xfId="1" applyFont="1" applyAlignment="1">
      <alignment horizontal="left" vertical="center"/>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gua!A1"/><Relationship Id="rId13" Type="http://schemas.openxmlformats.org/officeDocument/2006/relationships/hyperlink" Target="#'Nuestr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iones GEI &amp; Energ&#237;a'!A1"/><Relationship Id="rId12" Type="http://schemas.openxmlformats.org/officeDocument/2006/relationships/hyperlink" Target="#Seguridad!A1"/><Relationship Id="rId17" Type="http://schemas.openxmlformats.org/officeDocument/2006/relationships/hyperlink" Target="#Capacitacione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ci&#243;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dio Ambiente'!A1"/><Relationship Id="rId11" Type="http://schemas.openxmlformats.org/officeDocument/2006/relationships/hyperlink" Target="#Cierre!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le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abilidad!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Esta base</a:t>
          </a:r>
          <a:r>
            <a:rPr lang="en-GB" sz="1200" baseline="0">
              <a:latin typeface="Galano Grotesque" panose="00000500000000000000" pitchFamily="50" charset="0"/>
              <a:ea typeface="Calibri" panose="020F0502020204030204" pitchFamily="34" charset="0"/>
              <a:cs typeface="Helvetica" panose="020B0604020202020204" pitchFamily="34" charset="0"/>
            </a:rPr>
            <a:t> de datos de sostenibilidad proporciona a nuestros grupos de interés todos los datos relevantes de sostenibilidad recopilados por la empresa. Todos los datos presentados en esta base de datos se actualizan anualmente, excepto los ESG KPI's que se actualizan trimestralmente. Los datos se organizan en torno a cada una de nuestras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enfoque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cualquier consulta relacionada con los datos de sostenibilidad de Hocschild, por favor póngase en contacto con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Enlaces rápidos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Medio Ambiente</a:t>
          </a:r>
        </a:p>
      </xdr:txBody>
    </xdr:sp>
    <xdr:clientData/>
  </xdr:twoCellAnchor>
  <xdr:twoCellAnchor>
    <xdr:from>
      <xdr:col>1</xdr:col>
      <xdr:colOff>840920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709600" y="5387609"/>
          <a:ext cx="27176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Emisiones GEI &amp;</a:t>
          </a:r>
          <a:r>
            <a:rPr lang="en-GB" sz="1400" b="0" baseline="0">
              <a:latin typeface="Galano Grotesque" panose="00000500000000000000" pitchFamily="50" charset="0"/>
              <a:cs typeface="Helvetica" panose="020B0604020202020204" pitchFamily="34" charset="0"/>
            </a:rPr>
            <a:t> Energía</a:t>
          </a:r>
          <a:endParaRPr lang="en-GB" sz="1400" b="0">
            <a:latin typeface="Galano Grotesque" panose="00000500000000000000" pitchFamily="50" charset="0"/>
            <a:cs typeface="Helvetica" panose="020B0604020202020204" pitchFamily="34" charset="0"/>
          </a:endParaRPr>
        </a:p>
      </xdr:txBody>
    </xdr:sp>
    <xdr:clientData/>
  </xdr:twoCellAnchor>
  <xdr:twoCellAnchor>
    <xdr:from>
      <xdr:col>1</xdr:col>
      <xdr:colOff>840920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709600" y="5722753"/>
          <a:ext cx="270999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Agua</a:t>
          </a:r>
        </a:p>
      </xdr:txBody>
    </xdr:sp>
    <xdr:clientData/>
  </xdr:twoCellAnchor>
  <xdr:twoCellAnchor>
    <xdr:from>
      <xdr:col>1</xdr:col>
      <xdr:colOff>840920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709600" y="6057897"/>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Residuos</a:t>
          </a:r>
        </a:p>
      </xdr:txBody>
    </xdr:sp>
    <xdr:clientData/>
  </xdr:twoCellAnchor>
  <xdr:twoCellAnchor>
    <xdr:from>
      <xdr:col>1</xdr:col>
      <xdr:colOff>840920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709600" y="6393041"/>
          <a:ext cx="27099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a:t>
          </a:r>
        </a:p>
      </xdr:txBody>
    </xdr:sp>
    <xdr:clientData/>
  </xdr:twoCellAnchor>
  <xdr:twoCellAnchor>
    <xdr:from>
      <xdr:col>1</xdr:col>
      <xdr:colOff>840920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709600" y="6720565"/>
          <a:ext cx="27252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Cierre</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Seguridad</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Nuestra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a:t>
          </a:r>
        </a:p>
      </xdr:txBody>
    </xdr:sp>
    <xdr:clientData/>
  </xdr:twoCellAnchor>
  <xdr:twoCellAnchor>
    <xdr:from>
      <xdr:col>1</xdr:col>
      <xdr:colOff>840920</xdr:colOff>
      <xdr:row>44</xdr:row>
      <xdr:rowOff>92526</xdr:rowOff>
    </xdr:from>
    <xdr:to>
      <xdr:col>3</xdr:col>
      <xdr:colOff>137159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709600" y="8024946"/>
          <a:ext cx="270237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Empleo</a:t>
          </a:r>
        </a:p>
      </xdr:txBody>
    </xdr:sp>
    <xdr:clientData/>
  </xdr:twoCellAnchor>
  <xdr:twoCellAnchor>
    <xdr:from>
      <xdr:col>1</xdr:col>
      <xdr:colOff>840920</xdr:colOff>
      <xdr:row>46</xdr:row>
      <xdr:rowOff>61910</xdr:rowOff>
    </xdr:from>
    <xdr:to>
      <xdr:col>3</xdr:col>
      <xdr:colOff>137159</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709600" y="8344850"/>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Retención</a:t>
          </a:r>
        </a:p>
      </xdr:txBody>
    </xdr:sp>
    <xdr:clientData/>
  </xdr:twoCellAnchor>
  <xdr:twoCellAnchor>
    <xdr:from>
      <xdr:col>1</xdr:col>
      <xdr:colOff>840920</xdr:colOff>
      <xdr:row>48</xdr:row>
      <xdr:rowOff>31294</xdr:rowOff>
    </xdr:from>
    <xdr:to>
      <xdr:col>3</xdr:col>
      <xdr:colOff>137159</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709600" y="8664754"/>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Capacitaciones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28</xdr:row>
      <xdr:rowOff>180975</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11137</xdr:colOff>
      <xdr:row>18</xdr:row>
      <xdr:rowOff>122570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2</xdr:row>
      <xdr:rowOff>205740</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Seguridad</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salud y bienestar</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Nuestra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2</xdr:row>
      <xdr:rowOff>325177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327660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90660" y="384810"/>
          <a:ext cx="14249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2</xdr:row>
      <xdr:rowOff>331469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167640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13</xdr:col>
      <xdr:colOff>617219</xdr:colOff>
      <xdr:row>18</xdr:row>
      <xdr:rowOff>94157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4880"/>
          <a:ext cx="11262359" cy="247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1170243</xdr:colOff>
      <xdr:row>3</xdr:row>
      <xdr:rowOff>167641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2</xdr:row>
      <xdr:rowOff>378071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365398</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668656</xdr:colOff>
      <xdr:row>18</xdr:row>
      <xdr:rowOff>132645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1354124</xdr:colOff>
      <xdr:row>2</xdr:row>
      <xdr:rowOff>41305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363524</xdr:colOff>
      <xdr:row>2</xdr:row>
      <xdr:rowOff>173206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1276773</xdr:colOff>
      <xdr:row>2</xdr:row>
      <xdr:rowOff>135272</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97406</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350520</xdr:colOff>
      <xdr:row>1</xdr:row>
      <xdr:rowOff>104775</xdr:rowOff>
    </xdr:from>
    <xdr:to>
      <xdr:col>8</xdr:col>
      <xdr:colOff>1838325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716000" y="29527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1278255</xdr:colOff>
      <xdr:row>2</xdr:row>
      <xdr:rowOff>368386</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election activeCell="A10" sqref="A10"/>
    </sheetView>
  </sheetViews>
  <sheetFormatPr baseColWidth="10" defaultColWidth="11.44140625" defaultRowHeight="14.4"/>
  <cols>
    <col min="2" max="2" width="33.33203125" customWidth="1"/>
  </cols>
  <sheetData>
    <row r="1" spans="1:11">
      <c r="A1" s="82"/>
      <c r="B1" s="82"/>
      <c r="C1" s="82"/>
      <c r="D1" s="82"/>
      <c r="E1" s="82"/>
      <c r="F1" s="82"/>
      <c r="G1" s="82"/>
      <c r="H1" s="82"/>
      <c r="I1" s="82"/>
      <c r="J1" s="82"/>
      <c r="K1" s="82"/>
    </row>
    <row r="2" spans="1:11">
      <c r="A2" s="82"/>
      <c r="B2" s="82"/>
      <c r="C2" s="82"/>
      <c r="D2" s="82"/>
      <c r="E2" s="82"/>
      <c r="F2" s="82"/>
      <c r="G2" s="82"/>
      <c r="H2" s="82"/>
      <c r="I2" s="82"/>
      <c r="J2" s="82"/>
      <c r="K2" s="82"/>
    </row>
    <row r="3" spans="1:11">
      <c r="A3" s="82"/>
      <c r="B3" s="82"/>
      <c r="C3" s="82"/>
      <c r="D3" s="82"/>
      <c r="E3" s="82"/>
      <c r="F3" s="82"/>
      <c r="G3" s="82"/>
      <c r="H3" s="82"/>
      <c r="I3" s="82"/>
      <c r="J3" s="82"/>
      <c r="K3" s="82"/>
    </row>
    <row r="4" spans="1:11">
      <c r="A4" s="82"/>
      <c r="B4" s="82"/>
      <c r="C4" s="82"/>
      <c r="D4" s="82"/>
      <c r="E4" s="82"/>
      <c r="F4" s="82"/>
      <c r="G4" s="82"/>
      <c r="H4" s="82"/>
      <c r="I4" s="82"/>
      <c r="J4" s="82"/>
      <c r="K4" s="82"/>
    </row>
    <row r="5" spans="1:11">
      <c r="A5" s="82"/>
      <c r="B5" s="82"/>
      <c r="C5" s="82"/>
      <c r="D5" s="82"/>
      <c r="E5" s="82"/>
      <c r="F5" s="82"/>
      <c r="G5" s="82"/>
      <c r="H5" s="82"/>
      <c r="I5" s="82"/>
      <c r="J5" s="82"/>
      <c r="K5" s="82"/>
    </row>
    <row r="6" spans="1:11">
      <c r="A6" s="82"/>
      <c r="B6" s="82"/>
      <c r="C6" s="82"/>
      <c r="D6" s="82"/>
      <c r="E6" s="82"/>
      <c r="F6" s="82"/>
      <c r="G6" s="82"/>
      <c r="H6" s="82"/>
      <c r="I6" s="82"/>
      <c r="J6" s="82"/>
      <c r="K6" s="82"/>
    </row>
    <row r="7" spans="1:11">
      <c r="A7" s="82"/>
      <c r="B7" s="82"/>
      <c r="C7" s="82"/>
      <c r="D7" s="82"/>
      <c r="E7" s="82"/>
      <c r="F7" s="82"/>
      <c r="G7" s="82"/>
      <c r="H7" s="82"/>
      <c r="I7" s="82"/>
      <c r="J7" s="82"/>
      <c r="K7" s="82"/>
    </row>
    <row r="8" spans="1:11">
      <c r="A8" s="82"/>
      <c r="B8" s="83" t="s">
        <v>0</v>
      </c>
      <c r="C8" s="82"/>
      <c r="D8" s="82"/>
      <c r="E8" s="82"/>
      <c r="F8" s="82"/>
      <c r="G8" s="82"/>
      <c r="H8" s="82"/>
      <c r="I8" s="82"/>
      <c r="J8" s="82"/>
      <c r="K8" s="82"/>
    </row>
    <row r="9" spans="1:11">
      <c r="A9" s="111"/>
      <c r="B9" s="117"/>
      <c r="C9" s="111"/>
      <c r="D9" s="111"/>
      <c r="E9" s="111"/>
      <c r="F9" s="111"/>
      <c r="G9" s="111"/>
      <c r="H9" s="111"/>
      <c r="I9" s="111"/>
      <c r="J9" s="111"/>
      <c r="K9" s="111"/>
    </row>
    <row r="10" spans="1:11">
      <c r="A10" s="84"/>
      <c r="B10" s="85"/>
      <c r="C10" s="84"/>
      <c r="D10" s="84"/>
      <c r="E10" s="84"/>
      <c r="F10" s="84"/>
      <c r="G10" s="84"/>
      <c r="H10" s="84"/>
      <c r="I10" s="84"/>
      <c r="J10" s="84"/>
      <c r="K10" s="84"/>
    </row>
    <row r="11" spans="1:11">
      <c r="A11" s="84"/>
      <c r="B11" s="85"/>
      <c r="C11" s="84"/>
      <c r="D11" s="84"/>
      <c r="E11" s="84"/>
      <c r="F11" s="84"/>
      <c r="G11" s="84"/>
      <c r="H11" s="84"/>
      <c r="I11" s="84"/>
      <c r="J11" s="84"/>
      <c r="K11" s="84"/>
    </row>
    <row r="12" spans="1:11">
      <c r="A12" s="84"/>
      <c r="B12" s="85"/>
      <c r="C12" s="84"/>
      <c r="D12" s="84"/>
      <c r="E12" s="84"/>
      <c r="F12" s="84"/>
      <c r="G12" s="84"/>
      <c r="H12" s="84"/>
      <c r="I12" s="84"/>
      <c r="J12" s="84"/>
      <c r="K12" s="84"/>
    </row>
    <row r="13" spans="1:11">
      <c r="A13" s="84"/>
      <c r="B13" s="85"/>
      <c r="C13" s="84"/>
      <c r="D13" s="84"/>
      <c r="E13" s="84"/>
      <c r="F13" s="84"/>
      <c r="G13" s="84"/>
      <c r="H13" s="84"/>
      <c r="I13" s="84"/>
      <c r="J13" s="84"/>
      <c r="K13" s="84"/>
    </row>
    <row r="14" spans="1:11">
      <c r="A14" s="84"/>
      <c r="B14" s="85"/>
      <c r="C14" s="84"/>
      <c r="D14" s="84"/>
      <c r="E14" s="84"/>
      <c r="F14" s="84"/>
      <c r="G14" s="84"/>
      <c r="H14" s="84"/>
      <c r="I14" s="84"/>
      <c r="J14" s="84"/>
      <c r="K14" s="84"/>
    </row>
    <row r="15" spans="1:11">
      <c r="A15" s="84"/>
      <c r="B15" s="85"/>
      <c r="C15" s="84"/>
      <c r="D15" s="84"/>
      <c r="E15" s="84"/>
      <c r="F15" s="84"/>
      <c r="G15" s="84"/>
      <c r="H15" s="84"/>
      <c r="I15" s="84"/>
      <c r="J15" s="84"/>
      <c r="K15" s="84"/>
    </row>
    <row r="16" spans="1:11">
      <c r="A16" s="84"/>
      <c r="B16" s="85"/>
      <c r="C16" s="84"/>
      <c r="D16" s="84"/>
      <c r="E16" s="84"/>
      <c r="F16" s="84"/>
      <c r="G16" s="84"/>
      <c r="H16" s="84"/>
      <c r="I16" s="84"/>
      <c r="J16" s="84"/>
      <c r="K16" s="84"/>
    </row>
    <row r="17" spans="1:15">
      <c r="A17" s="84"/>
      <c r="B17" s="85"/>
      <c r="C17" s="84"/>
      <c r="D17" s="84"/>
      <c r="E17" s="84"/>
      <c r="F17" s="84"/>
      <c r="G17" s="84"/>
      <c r="H17" s="84"/>
      <c r="I17" s="84"/>
      <c r="J17" s="84"/>
      <c r="K17" s="84"/>
    </row>
    <row r="18" spans="1:15">
      <c r="A18" s="84"/>
      <c r="B18" s="85"/>
      <c r="C18" s="84"/>
      <c r="D18" s="84"/>
      <c r="E18" s="84"/>
      <c r="F18" s="84"/>
      <c r="G18" s="84"/>
      <c r="H18" s="84"/>
      <c r="I18" s="84"/>
      <c r="J18" s="84"/>
      <c r="K18" s="84"/>
    </row>
    <row r="19" spans="1:15">
      <c r="A19" s="84"/>
      <c r="B19" s="85"/>
      <c r="C19" s="84"/>
      <c r="D19" s="84"/>
      <c r="E19" s="84"/>
      <c r="F19" s="84"/>
      <c r="G19" s="84"/>
      <c r="H19" s="84"/>
      <c r="I19" s="84"/>
      <c r="J19" s="84"/>
      <c r="K19" s="84"/>
    </row>
    <row r="20" spans="1:15">
      <c r="A20" s="84"/>
      <c r="B20" s="85"/>
      <c r="C20" s="84"/>
      <c r="D20" s="84"/>
      <c r="E20" s="84"/>
      <c r="F20" s="84"/>
      <c r="G20" s="84"/>
      <c r="H20" s="84"/>
      <c r="I20" s="84"/>
      <c r="J20" s="84"/>
      <c r="K20" s="84"/>
    </row>
    <row r="21" spans="1:15" ht="19.2">
      <c r="A21" s="84"/>
      <c r="B21" s="85"/>
      <c r="C21" s="84"/>
      <c r="D21" s="84"/>
      <c r="E21" s="84"/>
      <c r="F21" s="84"/>
      <c r="G21" s="84"/>
      <c r="H21" s="84"/>
      <c r="I21" s="84"/>
      <c r="J21" s="84"/>
      <c r="K21" s="84"/>
      <c r="O21" s="88"/>
    </row>
    <row r="22" spans="1:15">
      <c r="A22" s="84"/>
      <c r="B22" s="86"/>
      <c r="C22" s="84"/>
      <c r="D22" s="84"/>
      <c r="E22" s="84"/>
      <c r="F22" s="84"/>
      <c r="G22" s="84"/>
      <c r="H22" s="84"/>
      <c r="I22" s="84"/>
      <c r="J22" s="84"/>
      <c r="K22" s="84"/>
    </row>
    <row r="23" spans="1:15">
      <c r="A23" s="84"/>
      <c r="B23" s="86"/>
      <c r="C23" s="84"/>
      <c r="D23" s="84"/>
      <c r="E23" s="84"/>
      <c r="F23" s="84"/>
      <c r="G23" s="84"/>
      <c r="H23" s="84"/>
      <c r="I23" s="84"/>
      <c r="J23" s="84"/>
      <c r="K23" s="84"/>
    </row>
    <row r="24" spans="1:15">
      <c r="A24" s="84"/>
      <c r="B24" s="86"/>
      <c r="C24" s="84"/>
      <c r="D24" s="84"/>
      <c r="E24" s="84"/>
      <c r="F24" s="84"/>
      <c r="G24" s="84"/>
      <c r="H24" s="84"/>
      <c r="I24" s="84"/>
      <c r="J24" s="84"/>
      <c r="K24" s="84"/>
    </row>
    <row r="25" spans="1:15">
      <c r="A25" s="84"/>
      <c r="B25" s="85"/>
      <c r="C25" s="84"/>
      <c r="D25" s="84"/>
      <c r="E25" s="84"/>
      <c r="F25" s="84"/>
      <c r="G25" s="84"/>
      <c r="H25" s="84"/>
      <c r="I25" s="84"/>
      <c r="J25" s="84"/>
      <c r="K25" s="84"/>
    </row>
    <row r="26" spans="1:15">
      <c r="A26" s="84"/>
      <c r="B26" s="85"/>
      <c r="C26" s="84"/>
      <c r="D26" s="84"/>
      <c r="E26" s="84"/>
      <c r="F26" s="84"/>
      <c r="G26" s="84"/>
      <c r="H26" s="84"/>
      <c r="I26" s="84"/>
      <c r="J26" s="84"/>
      <c r="K26" s="84"/>
    </row>
    <row r="27" spans="1:15">
      <c r="A27" s="84"/>
      <c r="B27" s="85"/>
      <c r="C27" s="84"/>
      <c r="D27" s="84"/>
      <c r="E27" s="84"/>
      <c r="F27" s="84"/>
      <c r="G27" s="84"/>
      <c r="H27" s="84"/>
      <c r="I27" s="84"/>
      <c r="J27" s="84"/>
      <c r="K27" s="84"/>
    </row>
    <row r="28" spans="1:15">
      <c r="A28" s="84"/>
      <c r="B28" s="85"/>
      <c r="C28" s="84"/>
      <c r="D28" s="84"/>
      <c r="E28" s="84"/>
      <c r="F28" s="84"/>
      <c r="G28" s="84"/>
      <c r="H28" s="84"/>
      <c r="I28" s="84"/>
      <c r="J28" s="84"/>
      <c r="K28" s="84"/>
    </row>
    <row r="29" spans="1:15">
      <c r="A29" s="84"/>
      <c r="B29" s="85"/>
      <c r="C29" s="84"/>
      <c r="D29" s="84"/>
      <c r="E29" s="84"/>
      <c r="F29" s="84"/>
      <c r="G29" s="84"/>
      <c r="H29" s="84"/>
      <c r="I29" s="84"/>
      <c r="J29" s="84"/>
      <c r="K29" s="84"/>
    </row>
    <row r="30" spans="1:15">
      <c r="A30" s="84"/>
      <c r="B30" s="86"/>
      <c r="C30" s="84"/>
      <c r="D30" s="84"/>
      <c r="E30" s="84"/>
      <c r="F30" s="84"/>
      <c r="G30" s="84"/>
      <c r="H30" s="84"/>
      <c r="I30" s="84"/>
      <c r="J30" s="84"/>
      <c r="K30" s="84"/>
    </row>
    <row r="31" spans="1:15">
      <c r="A31" s="84"/>
      <c r="B31" s="86"/>
      <c r="C31" s="84"/>
      <c r="D31" s="84"/>
      <c r="E31" s="84"/>
      <c r="F31" s="84"/>
      <c r="G31" s="84"/>
      <c r="H31" s="84"/>
      <c r="I31" s="84"/>
      <c r="J31" s="84"/>
      <c r="K31" s="84"/>
    </row>
    <row r="32" spans="1:15">
      <c r="A32" s="84"/>
      <c r="B32" s="85"/>
      <c r="C32" s="84"/>
      <c r="D32" s="84"/>
      <c r="E32" s="84"/>
      <c r="F32" s="84"/>
      <c r="G32" s="84"/>
      <c r="H32" s="84"/>
      <c r="I32" s="84"/>
      <c r="J32" s="84"/>
      <c r="K32" s="84"/>
    </row>
    <row r="33" spans="1:11">
      <c r="A33" s="84"/>
      <c r="B33" s="85"/>
      <c r="C33" s="84"/>
      <c r="D33" s="84"/>
      <c r="E33" s="84"/>
      <c r="F33" s="84"/>
      <c r="G33" s="84"/>
      <c r="H33" s="84"/>
      <c r="I33" s="84"/>
      <c r="J33" s="84"/>
      <c r="K33" s="84"/>
    </row>
    <row r="34" spans="1:11">
      <c r="A34" s="84"/>
      <c r="B34" s="85"/>
      <c r="C34" s="84"/>
      <c r="D34" s="84"/>
      <c r="E34" s="84"/>
      <c r="F34" s="84"/>
      <c r="G34" s="84"/>
      <c r="H34" s="84"/>
      <c r="I34" s="84"/>
      <c r="J34" s="84"/>
      <c r="K34" s="84"/>
    </row>
    <row r="35" spans="1:11">
      <c r="A35" s="84"/>
      <c r="B35" s="86"/>
      <c r="C35" s="84"/>
      <c r="D35" s="84"/>
      <c r="E35" s="84"/>
      <c r="F35" s="84"/>
      <c r="G35" s="84"/>
      <c r="H35" s="84"/>
      <c r="I35" s="84"/>
      <c r="J35" s="84"/>
      <c r="K35" s="84"/>
    </row>
    <row r="36" spans="1:11">
      <c r="A36" s="84"/>
      <c r="B36" s="85"/>
      <c r="C36" s="84"/>
      <c r="D36" s="84"/>
      <c r="E36" s="84"/>
      <c r="F36" s="84"/>
      <c r="G36" s="84"/>
      <c r="H36" s="84"/>
      <c r="I36" s="84"/>
      <c r="J36" s="84"/>
      <c r="K36" s="84"/>
    </row>
    <row r="37" spans="1:11">
      <c r="A37" s="84"/>
      <c r="B37" s="84"/>
      <c r="C37" s="84"/>
      <c r="D37" s="84"/>
      <c r="E37" s="84"/>
      <c r="F37" s="84"/>
      <c r="G37" s="84"/>
      <c r="H37" s="84"/>
      <c r="I37" s="84"/>
      <c r="J37" s="84"/>
      <c r="K37" s="84"/>
    </row>
    <row r="38" spans="1:11">
      <c r="A38" s="84"/>
      <c r="B38" s="84"/>
      <c r="C38" s="84"/>
      <c r="D38" s="84"/>
      <c r="E38" s="84"/>
      <c r="F38" s="84"/>
      <c r="G38" s="84"/>
      <c r="H38" s="84"/>
      <c r="I38" s="84"/>
      <c r="J38" s="84"/>
      <c r="K38" s="84"/>
    </row>
    <row r="39" spans="1:11">
      <c r="A39" s="84"/>
      <c r="B39" s="84"/>
      <c r="C39" s="84"/>
      <c r="D39" s="84"/>
      <c r="E39" s="84"/>
      <c r="F39" s="84"/>
      <c r="G39" s="84"/>
      <c r="H39" s="84"/>
      <c r="I39" s="84"/>
      <c r="J39" s="84"/>
      <c r="K39" s="84"/>
    </row>
    <row r="40" spans="1:11">
      <c r="A40" s="84"/>
      <c r="B40" s="84"/>
      <c r="C40" s="84"/>
      <c r="D40" s="84"/>
      <c r="E40" s="84"/>
      <c r="F40" s="84"/>
      <c r="G40" s="84"/>
      <c r="H40" s="84"/>
      <c r="I40" s="84"/>
      <c r="J40" s="84"/>
      <c r="K40" s="84"/>
    </row>
    <row r="41" spans="1:11">
      <c r="A41" s="84"/>
      <c r="B41" s="84"/>
      <c r="C41" s="84"/>
      <c r="D41" s="84"/>
      <c r="E41" s="84"/>
      <c r="F41" s="84"/>
      <c r="G41" s="84"/>
      <c r="H41" s="84"/>
      <c r="I41" s="84"/>
      <c r="J41" s="84"/>
      <c r="K41" s="84"/>
    </row>
    <row r="42" spans="1:11">
      <c r="A42" s="84"/>
      <c r="B42" s="84"/>
      <c r="C42" s="84"/>
      <c r="D42" s="84"/>
      <c r="E42" s="84"/>
      <c r="F42" s="84"/>
      <c r="G42" s="84"/>
      <c r="H42" s="84"/>
      <c r="I42" s="84"/>
      <c r="J42" s="84"/>
      <c r="K42" s="84"/>
    </row>
    <row r="43" spans="1:11">
      <c r="A43" s="84"/>
      <c r="B43" s="87"/>
      <c r="C43" s="84"/>
      <c r="D43" s="84"/>
      <c r="E43" s="84"/>
      <c r="F43" s="84"/>
      <c r="G43" s="84"/>
      <c r="H43" s="84"/>
      <c r="I43" s="84"/>
      <c r="J43" s="84"/>
      <c r="K43" s="84"/>
    </row>
    <row r="44" spans="1:11">
      <c r="A44" s="84"/>
      <c r="B44" s="84"/>
      <c r="C44" s="84"/>
      <c r="D44" s="84"/>
      <c r="E44" s="84"/>
      <c r="F44" s="84"/>
      <c r="G44" s="84"/>
      <c r="H44" s="84"/>
      <c r="I44" s="84"/>
      <c r="J44" s="84"/>
      <c r="K44" s="84"/>
    </row>
    <row r="45" spans="1:11">
      <c r="A45" s="84"/>
      <c r="B45" s="84"/>
      <c r="C45" s="84"/>
      <c r="D45" s="84"/>
      <c r="E45" s="84"/>
      <c r="F45" s="84"/>
      <c r="G45" s="84"/>
      <c r="H45" s="84"/>
      <c r="I45" s="84"/>
      <c r="J45" s="84"/>
      <c r="K45" s="84"/>
    </row>
    <row r="46" spans="1:11">
      <c r="A46" s="84"/>
      <c r="B46" s="84"/>
      <c r="C46" s="84"/>
      <c r="D46" s="84"/>
      <c r="E46" s="84"/>
      <c r="F46" s="84"/>
      <c r="G46" s="84"/>
      <c r="H46" s="84"/>
      <c r="I46" s="84"/>
      <c r="J46" s="84"/>
      <c r="K46" s="84"/>
    </row>
    <row r="47" spans="1:11">
      <c r="A47" s="84"/>
      <c r="B47" s="84"/>
      <c r="C47" s="84"/>
      <c r="D47" s="84"/>
      <c r="E47" s="84"/>
      <c r="F47" s="84"/>
      <c r="G47" s="84"/>
      <c r="H47" s="84"/>
      <c r="I47" s="84"/>
      <c r="J47" s="84"/>
      <c r="K47" s="84"/>
    </row>
    <row r="48" spans="1:11">
      <c r="A48" s="84"/>
      <c r="B48" s="84"/>
      <c r="C48" s="84"/>
      <c r="D48" s="84"/>
      <c r="E48" s="84"/>
      <c r="F48" s="84"/>
      <c r="G48" s="84"/>
      <c r="H48" s="84"/>
      <c r="I48" s="84"/>
      <c r="J48" s="84"/>
      <c r="K48" s="84"/>
    </row>
    <row r="49" spans="1:11">
      <c r="A49" s="84"/>
      <c r="B49" s="84"/>
      <c r="C49" s="84"/>
      <c r="D49" s="84"/>
      <c r="E49" s="84"/>
      <c r="F49" s="84"/>
      <c r="G49" s="84"/>
      <c r="H49" s="84"/>
      <c r="I49" s="84"/>
      <c r="J49" s="84"/>
      <c r="K49" s="84"/>
    </row>
    <row r="50" spans="1:11">
      <c r="A50" s="84"/>
      <c r="B50" s="84"/>
      <c r="C50" s="84"/>
      <c r="D50" s="84"/>
      <c r="E50" s="84"/>
      <c r="F50" s="84"/>
      <c r="G50" s="84"/>
      <c r="H50" s="84"/>
      <c r="I50" s="84"/>
      <c r="J50" s="84"/>
      <c r="K50" s="84"/>
    </row>
    <row r="51" spans="1:11">
      <c r="A51" s="84"/>
      <c r="B51" s="84"/>
      <c r="C51" s="84"/>
      <c r="D51" s="84"/>
      <c r="E51" s="84"/>
      <c r="F51" s="84"/>
      <c r="G51" s="84"/>
      <c r="H51" s="84"/>
      <c r="I51" s="84"/>
      <c r="J51" s="84"/>
      <c r="K51" s="84"/>
    </row>
    <row r="52" spans="1:11">
      <c r="A52" s="84"/>
      <c r="B52" s="84"/>
      <c r="C52" s="84"/>
      <c r="D52" s="84"/>
      <c r="E52" s="84"/>
      <c r="F52" s="84"/>
      <c r="G52" s="84"/>
      <c r="H52" s="84"/>
      <c r="I52" s="84"/>
      <c r="J52" s="84"/>
      <c r="K52" s="84"/>
    </row>
    <row r="53" spans="1:11">
      <c r="A53" s="84"/>
      <c r="B53" s="84"/>
      <c r="C53" s="84"/>
      <c r="D53" s="84"/>
      <c r="E53" s="84"/>
      <c r="F53" s="84"/>
      <c r="G53" s="84"/>
      <c r="H53" s="84"/>
      <c r="I53" s="84"/>
      <c r="J53" s="84"/>
      <c r="K53" s="84"/>
    </row>
    <row r="54" spans="1:11">
      <c r="A54" s="84"/>
      <c r="B54" s="84"/>
      <c r="C54" s="84"/>
      <c r="D54" s="84"/>
      <c r="E54" s="84"/>
      <c r="F54" s="84"/>
      <c r="G54" s="84"/>
      <c r="H54" s="84"/>
      <c r="I54" s="84"/>
      <c r="J54" s="84"/>
      <c r="K54" s="84"/>
    </row>
    <row r="55" spans="1:11">
      <c r="A55" s="84"/>
      <c r="B55" s="84"/>
      <c r="C55" s="84"/>
      <c r="D55" s="84"/>
      <c r="E55" s="84"/>
      <c r="F55" s="84"/>
      <c r="G55" s="84"/>
      <c r="H55" s="84"/>
      <c r="I55" s="84"/>
      <c r="J55" s="84"/>
      <c r="K55" s="84"/>
    </row>
    <row r="56" spans="1:11">
      <c r="A56" s="84"/>
      <c r="B56" s="84"/>
      <c r="C56" s="84"/>
      <c r="D56" s="84"/>
      <c r="E56" s="84"/>
      <c r="F56" s="84"/>
      <c r="G56" s="84"/>
      <c r="H56" s="84"/>
      <c r="I56" s="84"/>
      <c r="J56" s="84"/>
      <c r="K56" s="84"/>
    </row>
    <row r="57" spans="1:11">
      <c r="A57" s="84"/>
      <c r="B57" s="84"/>
      <c r="C57" s="84"/>
      <c r="D57" s="84"/>
      <c r="E57" s="84"/>
      <c r="F57" s="84"/>
      <c r="G57" s="84"/>
      <c r="H57" s="84"/>
      <c r="I57" s="84"/>
      <c r="J57" s="84"/>
      <c r="K57" s="84"/>
    </row>
    <row r="58" spans="1:11">
      <c r="A58" s="84"/>
      <c r="B58" s="84"/>
      <c r="C58" s="84"/>
      <c r="D58" s="84"/>
      <c r="E58" s="84"/>
      <c r="F58" s="84"/>
      <c r="G58" s="84"/>
      <c r="H58" s="84"/>
      <c r="I58" s="84"/>
      <c r="J58" s="84"/>
      <c r="K58" s="84"/>
    </row>
    <row r="59" spans="1:11">
      <c r="A59" s="84"/>
      <c r="B59" s="84"/>
      <c r="C59" s="84"/>
      <c r="D59" s="84"/>
      <c r="E59" s="84"/>
      <c r="F59" s="84"/>
      <c r="G59" s="84"/>
      <c r="H59" s="84"/>
      <c r="I59" s="84"/>
      <c r="J59" s="84"/>
      <c r="K59" s="84"/>
    </row>
    <row r="60" spans="1:11">
      <c r="A60" s="84"/>
      <c r="B60" s="84"/>
      <c r="C60" s="84"/>
      <c r="D60" s="84"/>
      <c r="E60" s="84"/>
      <c r="F60" s="84"/>
      <c r="G60" s="84"/>
      <c r="H60" s="84"/>
      <c r="I60" s="84"/>
      <c r="J60" s="84"/>
      <c r="K60" s="84"/>
    </row>
    <row r="61" spans="1:11">
      <c r="A61" s="84"/>
      <c r="B61" s="84"/>
      <c r="C61" s="84"/>
      <c r="D61" s="84"/>
      <c r="E61" s="84"/>
      <c r="F61" s="84"/>
      <c r="G61" s="84"/>
      <c r="H61" s="84"/>
      <c r="I61" s="84"/>
      <c r="J61" s="84"/>
      <c r="K61" s="84"/>
    </row>
    <row r="62" spans="1:11">
      <c r="A62" s="84"/>
      <c r="B62" s="84"/>
      <c r="C62" s="84"/>
      <c r="D62" s="84"/>
      <c r="E62" s="84"/>
      <c r="F62" s="84"/>
      <c r="G62" s="84"/>
      <c r="H62" s="84"/>
      <c r="I62" s="84"/>
      <c r="J62" s="84"/>
      <c r="K62" s="84"/>
    </row>
    <row r="63" spans="1:11">
      <c r="A63" s="84"/>
      <c r="B63" s="84"/>
      <c r="C63" s="84"/>
      <c r="D63" s="84"/>
      <c r="E63" s="84"/>
      <c r="F63" s="84"/>
      <c r="G63" s="84"/>
      <c r="H63" s="84"/>
      <c r="I63" s="84"/>
      <c r="J63" s="84"/>
      <c r="K63" s="84"/>
    </row>
    <row r="64" spans="1:11">
      <c r="A64" s="84"/>
      <c r="B64" s="84"/>
      <c r="C64" s="84"/>
      <c r="D64" s="84"/>
      <c r="E64" s="84"/>
      <c r="F64" s="84"/>
      <c r="G64" s="84"/>
      <c r="H64" s="84"/>
      <c r="I64" s="84"/>
      <c r="J64" s="84"/>
      <c r="K64" s="84"/>
    </row>
    <row r="65" spans="1:11">
      <c r="A65" s="84"/>
      <c r="B65" s="84"/>
      <c r="C65" s="84"/>
      <c r="D65" s="84"/>
      <c r="E65" s="84"/>
      <c r="F65" s="84"/>
      <c r="G65" s="84"/>
      <c r="H65" s="84"/>
      <c r="I65" s="84"/>
      <c r="J65" s="84"/>
      <c r="K65" s="84"/>
    </row>
    <row r="66" spans="1:11">
      <c r="A66" s="84"/>
      <c r="B66" s="84"/>
      <c r="C66" s="84"/>
      <c r="D66" s="84"/>
      <c r="E66" s="84"/>
      <c r="F66" s="84"/>
      <c r="G66" s="84"/>
      <c r="H66" s="84"/>
      <c r="I66" s="84"/>
      <c r="J66" s="84"/>
      <c r="K66" s="84"/>
    </row>
    <row r="67" spans="1:11">
      <c r="A67" s="84"/>
      <c r="B67" s="84"/>
      <c r="C67" s="84"/>
      <c r="D67" s="84"/>
      <c r="E67" s="84"/>
      <c r="F67" s="84"/>
      <c r="G67" s="84"/>
      <c r="H67" s="84"/>
      <c r="I67" s="84"/>
      <c r="J67" s="84"/>
      <c r="K67" s="84"/>
    </row>
    <row r="68" spans="1:11">
      <c r="A68" s="84"/>
      <c r="B68" s="84"/>
      <c r="C68" s="84"/>
      <c r="D68" s="84"/>
      <c r="E68" s="84"/>
      <c r="F68" s="84"/>
      <c r="G68" s="84"/>
      <c r="H68" s="84"/>
      <c r="I68" s="84"/>
      <c r="J68" s="84"/>
      <c r="K68" s="84"/>
    </row>
    <row r="69" spans="1:11">
      <c r="A69" s="84"/>
      <c r="B69" s="84"/>
      <c r="C69" s="84"/>
      <c r="D69" s="84"/>
      <c r="E69" s="84"/>
      <c r="F69" s="84"/>
      <c r="G69" s="84"/>
      <c r="H69" s="84"/>
      <c r="I69" s="84"/>
      <c r="J69" s="84"/>
      <c r="K69" s="84"/>
    </row>
    <row r="70" spans="1:11">
      <c r="A70" s="84"/>
      <c r="B70" s="84"/>
      <c r="C70" s="84"/>
      <c r="D70" s="84"/>
      <c r="E70" s="84"/>
      <c r="F70" s="84"/>
      <c r="G70" s="84"/>
      <c r="H70" s="84"/>
      <c r="I70" s="84"/>
      <c r="J70" s="84"/>
      <c r="K70" s="84"/>
    </row>
    <row r="71" spans="1:11">
      <c r="A71" s="84"/>
      <c r="B71" s="84"/>
      <c r="C71" s="84"/>
      <c r="D71" s="84"/>
      <c r="E71" s="84"/>
      <c r="F71" s="84"/>
      <c r="G71" s="84"/>
      <c r="H71" s="84"/>
      <c r="I71" s="84"/>
      <c r="J71" s="84"/>
      <c r="K71" s="84"/>
    </row>
    <row r="72" spans="1:11">
      <c r="A72" s="84"/>
      <c r="B72" s="84"/>
      <c r="C72" s="84"/>
      <c r="D72" s="84"/>
      <c r="E72" s="84"/>
      <c r="F72" s="84"/>
      <c r="G72" s="84"/>
      <c r="H72" s="84"/>
      <c r="I72" s="84"/>
      <c r="J72" s="84"/>
      <c r="K72" s="84"/>
    </row>
    <row r="73" spans="1:11">
      <c r="A73" s="84"/>
      <c r="B73" s="84"/>
      <c r="C73" s="84"/>
      <c r="D73" s="84"/>
      <c r="E73" s="84"/>
      <c r="F73" s="84"/>
      <c r="G73" s="84"/>
      <c r="H73" s="84"/>
      <c r="I73" s="84"/>
      <c r="J73" s="84"/>
      <c r="K73" s="84"/>
    </row>
    <row r="74" spans="1:11">
      <c r="A74" s="84"/>
      <c r="B74" s="84"/>
      <c r="C74" s="84"/>
      <c r="D74" s="84"/>
      <c r="E74" s="84"/>
      <c r="F74" s="84"/>
      <c r="G74" s="84"/>
      <c r="H74" s="84"/>
      <c r="I74" s="84"/>
      <c r="J74" s="84"/>
      <c r="K74" s="84"/>
    </row>
    <row r="75" spans="1:11">
      <c r="A75" s="84"/>
      <c r="B75" s="84"/>
      <c r="C75" s="84"/>
      <c r="D75" s="84"/>
      <c r="E75" s="84"/>
      <c r="F75" s="84"/>
      <c r="G75" s="84"/>
      <c r="H75" s="84"/>
      <c r="I75" s="84"/>
      <c r="J75" s="84"/>
      <c r="K75" s="84"/>
    </row>
    <row r="76" spans="1:11">
      <c r="A76" s="84"/>
      <c r="B76" s="84"/>
      <c r="C76" s="84"/>
      <c r="D76" s="84"/>
      <c r="E76" s="84"/>
      <c r="F76" s="84"/>
      <c r="G76" s="84"/>
      <c r="H76" s="84"/>
      <c r="I76" s="84"/>
      <c r="J76" s="84"/>
      <c r="K76" s="84"/>
    </row>
    <row r="77" spans="1:11">
      <c r="A77" s="84"/>
      <c r="B77" s="84"/>
      <c r="C77" s="84"/>
      <c r="D77" s="84"/>
      <c r="E77" s="84"/>
      <c r="F77" s="84"/>
      <c r="G77" s="84"/>
      <c r="H77" s="84"/>
      <c r="I77" s="84"/>
      <c r="J77" s="84"/>
      <c r="K77" s="84"/>
    </row>
    <row r="78" spans="1:11">
      <c r="A78" s="84"/>
      <c r="B78" s="84"/>
      <c r="C78" s="84"/>
      <c r="D78" s="84"/>
      <c r="E78" s="84"/>
      <c r="F78" s="84"/>
      <c r="G78" s="84"/>
      <c r="H78" s="84"/>
      <c r="I78" s="84"/>
      <c r="J78" s="84"/>
      <c r="K78" s="84"/>
    </row>
    <row r="79" spans="1:11">
      <c r="A79" s="84"/>
      <c r="B79" s="84"/>
      <c r="C79" s="84"/>
      <c r="D79" s="84"/>
      <c r="E79" s="84"/>
      <c r="F79" s="84"/>
      <c r="G79" s="84"/>
      <c r="H79" s="84"/>
      <c r="I79" s="84"/>
      <c r="J79" s="84"/>
      <c r="K79" s="84"/>
    </row>
    <row r="80" spans="1:11">
      <c r="A80" s="84"/>
      <c r="B80" s="84"/>
      <c r="C80" s="84"/>
      <c r="D80" s="84"/>
      <c r="E80" s="84"/>
      <c r="F80" s="84"/>
      <c r="G80" s="84"/>
      <c r="H80" s="84"/>
      <c r="I80" s="84"/>
      <c r="J80" s="84"/>
      <c r="K80" s="84"/>
    </row>
    <row r="81" spans="1:11">
      <c r="A81" s="84"/>
      <c r="B81" s="84"/>
      <c r="C81" s="84"/>
      <c r="D81" s="84"/>
      <c r="E81" s="84"/>
      <c r="F81" s="84"/>
      <c r="G81" s="84"/>
      <c r="H81" s="84"/>
      <c r="I81" s="84"/>
      <c r="J81" s="84"/>
      <c r="K81" s="84"/>
    </row>
    <row r="82" spans="1:11">
      <c r="A82" s="84"/>
      <c r="B82" s="84"/>
      <c r="C82" s="84"/>
      <c r="D82" s="84"/>
      <c r="E82" s="84"/>
      <c r="F82" s="84"/>
      <c r="G82" s="84"/>
      <c r="H82" s="84"/>
      <c r="I82" s="84"/>
      <c r="J82" s="84"/>
      <c r="K82" s="84"/>
    </row>
    <row r="83" spans="1:11">
      <c r="A83" s="84"/>
      <c r="B83" s="84"/>
      <c r="C83" s="84"/>
      <c r="D83" s="84"/>
      <c r="E83" s="84"/>
      <c r="F83" s="84"/>
      <c r="G83" s="84"/>
      <c r="H83" s="84"/>
      <c r="I83" s="84"/>
      <c r="J83" s="84"/>
      <c r="K83" s="84"/>
    </row>
    <row r="84" spans="1:11">
      <c r="A84" s="84"/>
      <c r="B84" s="84"/>
      <c r="C84" s="84"/>
      <c r="D84" s="84"/>
      <c r="E84" s="84"/>
      <c r="F84" s="84"/>
      <c r="G84" s="84"/>
      <c r="H84" s="84"/>
      <c r="I84" s="84"/>
      <c r="J84" s="84"/>
      <c r="K84" s="84"/>
    </row>
    <row r="85" spans="1:11">
      <c r="A85" s="84"/>
      <c r="B85" s="84"/>
      <c r="C85" s="84"/>
      <c r="D85" s="84"/>
      <c r="E85" s="84"/>
      <c r="F85" s="84"/>
      <c r="G85" s="84"/>
      <c r="H85" s="84"/>
      <c r="I85" s="84"/>
      <c r="J85" s="84"/>
      <c r="K85" s="84"/>
    </row>
    <row r="86" spans="1:11">
      <c r="A86" s="84"/>
      <c r="B86" s="84"/>
      <c r="C86" s="84"/>
      <c r="D86" s="84"/>
      <c r="E86" s="84"/>
      <c r="F86" s="84"/>
      <c r="G86" s="84"/>
      <c r="H86" s="84"/>
      <c r="I86" s="84"/>
      <c r="J86" s="84"/>
      <c r="K86" s="84"/>
    </row>
    <row r="87" spans="1:11">
      <c r="A87" s="84"/>
      <c r="B87" s="84"/>
      <c r="C87" s="84"/>
      <c r="D87" s="84"/>
      <c r="E87" s="84"/>
      <c r="F87" s="84"/>
      <c r="G87" s="84"/>
      <c r="H87" s="84"/>
      <c r="I87" s="84"/>
      <c r="J87" s="84"/>
      <c r="K87" s="84"/>
    </row>
    <row r="88" spans="1:11">
      <c r="A88" s="84"/>
      <c r="B88" s="84"/>
      <c r="C88" s="84"/>
      <c r="D88" s="84"/>
      <c r="E88" s="84"/>
      <c r="F88" s="84"/>
      <c r="G88" s="84"/>
      <c r="H88" s="84"/>
      <c r="I88" s="84"/>
      <c r="J88" s="84"/>
      <c r="K88" s="84"/>
    </row>
    <row r="89" spans="1:11">
      <c r="A89" s="84"/>
      <c r="B89" s="84"/>
      <c r="C89" s="84"/>
      <c r="D89" s="84"/>
      <c r="E89" s="84"/>
      <c r="F89" s="84"/>
      <c r="G89" s="84"/>
      <c r="H89" s="84"/>
      <c r="I89" s="84"/>
      <c r="J89" s="84"/>
      <c r="K89" s="84"/>
    </row>
    <row r="90" spans="1:11">
      <c r="A90" s="84"/>
      <c r="B90" s="84"/>
      <c r="C90" s="84"/>
      <c r="D90" s="84"/>
      <c r="E90" s="84"/>
      <c r="F90" s="84"/>
      <c r="G90" s="84"/>
      <c r="H90" s="84"/>
      <c r="I90" s="84"/>
      <c r="J90" s="84"/>
      <c r="K90" s="84"/>
    </row>
    <row r="91" spans="1:11">
      <c r="A91" s="84"/>
      <c r="B91" s="84"/>
      <c r="C91" s="84"/>
      <c r="D91" s="84"/>
      <c r="E91" s="84"/>
      <c r="F91" s="84"/>
      <c r="G91" s="84"/>
      <c r="H91" s="84"/>
      <c r="I91" s="84"/>
      <c r="J91" s="84"/>
      <c r="K91" s="84"/>
    </row>
    <row r="92" spans="1:11">
      <c r="A92" s="84"/>
      <c r="B92" s="84"/>
      <c r="C92" s="84"/>
      <c r="D92" s="84"/>
      <c r="E92" s="84"/>
      <c r="F92" s="84"/>
      <c r="G92" s="84"/>
      <c r="H92" s="84"/>
      <c r="I92" s="84"/>
      <c r="J92" s="84"/>
      <c r="K92" s="84"/>
    </row>
    <row r="93" spans="1:11">
      <c r="A93" s="84"/>
      <c r="B93" s="84"/>
      <c r="C93" s="84"/>
      <c r="D93" s="84"/>
      <c r="E93" s="84"/>
      <c r="F93" s="84"/>
      <c r="G93" s="84"/>
      <c r="H93" s="84"/>
      <c r="I93" s="84"/>
      <c r="J93" s="84"/>
      <c r="K93" s="84"/>
    </row>
    <row r="94" spans="1:11">
      <c r="A94" s="84"/>
      <c r="B94" s="84"/>
      <c r="C94" s="84"/>
      <c r="D94" s="84"/>
      <c r="E94" s="84"/>
      <c r="F94" s="84"/>
      <c r="G94" s="84"/>
      <c r="H94" s="84"/>
      <c r="I94" s="84"/>
      <c r="J94" s="84"/>
      <c r="K94" s="84"/>
    </row>
    <row r="95" spans="1:11">
      <c r="A95" s="84"/>
      <c r="B95" s="84"/>
      <c r="C95" s="84"/>
      <c r="D95" s="84"/>
      <c r="E95" s="84"/>
      <c r="F95" s="84"/>
      <c r="G95" s="84"/>
      <c r="H95" s="84"/>
      <c r="I95" s="84"/>
      <c r="J95" s="84"/>
      <c r="K95" s="84"/>
    </row>
    <row r="96" spans="1:11">
      <c r="A96" s="84"/>
      <c r="B96" s="84"/>
      <c r="C96" s="84"/>
      <c r="D96" s="84"/>
      <c r="E96" s="84"/>
      <c r="F96" s="84"/>
      <c r="G96" s="84"/>
      <c r="H96" s="84"/>
      <c r="I96" s="84"/>
      <c r="J96" s="84"/>
      <c r="K96" s="84"/>
    </row>
    <row r="97" spans="1:11">
      <c r="A97" s="84"/>
      <c r="B97" s="84"/>
      <c r="C97" s="84"/>
      <c r="D97" s="84"/>
      <c r="E97" s="84"/>
      <c r="F97" s="84"/>
      <c r="G97" s="84"/>
      <c r="H97" s="84"/>
      <c r="I97" s="84"/>
      <c r="J97" s="84"/>
      <c r="K97" s="84"/>
    </row>
    <row r="98" spans="1:11">
      <c r="A98" s="84"/>
      <c r="B98" s="84"/>
      <c r="C98" s="84"/>
      <c r="D98" s="84"/>
      <c r="E98" s="84"/>
      <c r="F98" s="84"/>
      <c r="G98" s="84"/>
      <c r="H98" s="84"/>
      <c r="I98" s="84"/>
      <c r="J98" s="84"/>
      <c r="K98" s="84"/>
    </row>
    <row r="99" spans="1:11">
      <c r="A99" s="84"/>
      <c r="B99" s="84"/>
      <c r="C99" s="84"/>
      <c r="D99" s="84"/>
      <c r="E99" s="84"/>
      <c r="F99" s="84"/>
      <c r="G99" s="84"/>
      <c r="H99" s="84"/>
      <c r="I99" s="84"/>
      <c r="J99" s="84"/>
      <c r="K99" s="84"/>
    </row>
    <row r="100" spans="1:11">
      <c r="A100" s="84"/>
      <c r="B100" s="84"/>
      <c r="C100" s="84"/>
      <c r="D100" s="84"/>
      <c r="E100" s="84"/>
      <c r="F100" s="84"/>
      <c r="G100" s="84"/>
      <c r="H100" s="84"/>
      <c r="I100" s="84"/>
      <c r="J100" s="84"/>
      <c r="K100" s="84"/>
    </row>
    <row r="101" spans="1:11">
      <c r="A101" s="84"/>
      <c r="B101" s="84"/>
      <c r="C101" s="84"/>
      <c r="D101" s="84"/>
      <c r="E101" s="84"/>
      <c r="F101" s="84"/>
      <c r="G101" s="84"/>
      <c r="H101" s="84"/>
      <c r="I101" s="84"/>
      <c r="J101" s="84"/>
      <c r="K101" s="84"/>
    </row>
    <row r="102" spans="1:11">
      <c r="A102" s="84"/>
      <c r="B102" s="84"/>
      <c r="C102" s="84"/>
      <c r="D102" s="84"/>
      <c r="E102" s="84"/>
      <c r="F102" s="84"/>
      <c r="G102" s="84"/>
      <c r="H102" s="84"/>
      <c r="I102" s="84"/>
      <c r="J102" s="84"/>
      <c r="K102" s="84"/>
    </row>
    <row r="103" spans="1:11">
      <c r="A103" s="84"/>
      <c r="B103" s="84"/>
      <c r="C103" s="84"/>
      <c r="D103" s="84"/>
      <c r="E103" s="84"/>
      <c r="F103" s="84"/>
      <c r="G103" s="84"/>
      <c r="H103" s="84"/>
      <c r="I103" s="84"/>
      <c r="J103" s="84"/>
      <c r="K103" s="84"/>
    </row>
    <row r="104" spans="1:11">
      <c r="A104" s="84"/>
      <c r="B104" s="84"/>
      <c r="C104" s="84"/>
      <c r="D104" s="84"/>
      <c r="E104" s="84"/>
      <c r="F104" s="84"/>
      <c r="G104" s="84"/>
      <c r="H104" s="84"/>
      <c r="I104" s="84"/>
      <c r="J104" s="84"/>
      <c r="K104" s="84"/>
    </row>
    <row r="105" spans="1:11">
      <c r="A105" s="84"/>
      <c r="B105" s="84"/>
      <c r="C105" s="84"/>
      <c r="D105" s="84"/>
      <c r="E105" s="84"/>
      <c r="F105" s="84"/>
      <c r="G105" s="84"/>
      <c r="H105" s="84"/>
      <c r="I105" s="84"/>
      <c r="J105" s="84"/>
      <c r="K105" s="84"/>
    </row>
    <row r="106" spans="1:11">
      <c r="A106" s="84"/>
      <c r="B106" s="84"/>
      <c r="C106" s="84"/>
      <c r="D106" s="84"/>
      <c r="E106" s="84"/>
      <c r="F106" s="84"/>
      <c r="G106" s="84"/>
      <c r="H106" s="84"/>
      <c r="I106" s="84"/>
      <c r="J106" s="84"/>
      <c r="K106" s="84"/>
    </row>
    <row r="107" spans="1:11">
      <c r="A107" s="84"/>
      <c r="B107" s="84"/>
      <c r="C107" s="84"/>
      <c r="D107" s="84"/>
      <c r="E107" s="84"/>
      <c r="F107" s="84"/>
      <c r="G107" s="84"/>
      <c r="H107" s="84"/>
      <c r="I107" s="84"/>
      <c r="J107" s="84"/>
      <c r="K107" s="84"/>
    </row>
    <row r="108" spans="1:11">
      <c r="A108" s="84"/>
      <c r="B108" s="84"/>
      <c r="C108" s="84"/>
      <c r="D108" s="84"/>
      <c r="E108" s="84"/>
      <c r="F108" s="84"/>
      <c r="G108" s="84"/>
      <c r="H108" s="84"/>
      <c r="I108" s="84"/>
      <c r="J108" s="84"/>
      <c r="K108" s="84"/>
    </row>
    <row r="109" spans="1:11">
      <c r="A109" s="84"/>
      <c r="B109" s="84"/>
      <c r="C109" s="84"/>
      <c r="D109" s="84"/>
      <c r="E109" s="84"/>
      <c r="F109" s="84"/>
      <c r="G109" s="84"/>
      <c r="H109" s="84"/>
      <c r="I109" s="84"/>
      <c r="J109" s="84"/>
      <c r="K109" s="84"/>
    </row>
    <row r="110" spans="1:11">
      <c r="A110" s="84"/>
      <c r="B110" s="84"/>
      <c r="C110" s="84"/>
      <c r="D110" s="84"/>
      <c r="E110" s="84"/>
      <c r="F110" s="84"/>
      <c r="G110" s="84"/>
      <c r="H110" s="84"/>
      <c r="I110" s="84"/>
      <c r="J110" s="84"/>
      <c r="K110" s="84"/>
    </row>
    <row r="111" spans="1:11">
      <c r="A111" s="84"/>
      <c r="B111" s="84"/>
      <c r="C111" s="84"/>
      <c r="D111" s="84"/>
      <c r="E111" s="84"/>
      <c r="F111" s="84"/>
      <c r="G111" s="84"/>
      <c r="H111" s="84"/>
      <c r="I111" s="84"/>
      <c r="J111" s="84"/>
      <c r="K111" s="84"/>
    </row>
    <row r="112" spans="1:11">
      <c r="A112" s="84"/>
      <c r="B112" s="84"/>
      <c r="C112" s="84"/>
      <c r="D112" s="84"/>
      <c r="E112" s="84"/>
      <c r="F112" s="84"/>
      <c r="G112" s="84"/>
      <c r="H112" s="84"/>
      <c r="I112" s="84"/>
      <c r="J112" s="84"/>
      <c r="K112" s="8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2"/>
  <sheetViews>
    <sheetView showGridLines="0" topLeftCell="A6" zoomScaleNormal="100" workbookViewId="0">
      <selection activeCell="A21" sqref="A21:G29"/>
    </sheetView>
  </sheetViews>
  <sheetFormatPr baseColWidth="10" defaultColWidth="8.5546875" defaultRowHeight="10.8"/>
  <cols>
    <col min="1" max="1" width="65.5546875" style="1" customWidth="1"/>
    <col min="2" max="5" width="12.6640625" style="58"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60"/>
      <c r="B1" s="361"/>
      <c r="C1" s="362"/>
      <c r="D1" s="363"/>
      <c r="E1" s="362"/>
      <c r="F1" s="364"/>
      <c r="G1" s="192"/>
    </row>
    <row r="2" spans="1:9" ht="27" customHeight="1">
      <c r="A2" s="136"/>
      <c r="B2" s="133"/>
      <c r="C2" s="133"/>
      <c r="D2" s="133"/>
      <c r="E2" s="133"/>
      <c r="F2" s="136"/>
      <c r="G2" s="18"/>
    </row>
    <row r="3" spans="1:9" ht="18.600000000000001" customHeight="1">
      <c r="A3" s="136"/>
      <c r="B3" s="133"/>
      <c r="C3" s="133"/>
      <c r="D3" s="133"/>
      <c r="E3" s="133"/>
      <c r="F3" s="136"/>
      <c r="G3" s="20"/>
    </row>
    <row r="4" spans="1:9" ht="15" customHeight="1">
      <c r="A4" s="365"/>
      <c r="B4" s="133"/>
      <c r="C4" s="133"/>
      <c r="D4" s="133"/>
      <c r="E4" s="133"/>
      <c r="F4" s="136"/>
      <c r="G4" s="366"/>
    </row>
    <row r="5" spans="1:9" ht="15" customHeight="1">
      <c r="A5" s="95"/>
      <c r="B5" s="96"/>
      <c r="C5" s="96"/>
      <c r="D5" s="96"/>
      <c r="E5" s="96"/>
      <c r="F5" s="95"/>
      <c r="G5" s="95"/>
    </row>
    <row r="6" spans="1:9" s="60" customFormat="1" ht="15" customHeight="1">
      <c r="A6" s="115"/>
      <c r="B6" s="116"/>
      <c r="C6" s="115"/>
      <c r="D6" s="115"/>
      <c r="E6" s="115"/>
      <c r="F6" s="115"/>
      <c r="G6" s="115"/>
      <c r="H6" s="115"/>
      <c r="I6" s="115"/>
    </row>
    <row r="7" spans="1:9" s="60" customFormat="1" ht="15" customHeight="1">
      <c r="B7" s="116"/>
      <c r="C7" s="115"/>
      <c r="D7" s="115"/>
      <c r="E7" s="115"/>
      <c r="F7" s="115"/>
      <c r="G7" s="115"/>
      <c r="H7" s="115"/>
      <c r="I7" s="115"/>
    </row>
    <row r="8" spans="1:9" s="60" customFormat="1" ht="15" customHeight="1">
      <c r="A8" s="115"/>
      <c r="B8" s="116"/>
      <c r="C8" s="115"/>
      <c r="D8" s="115"/>
      <c r="E8" s="115"/>
      <c r="F8" s="115"/>
      <c r="G8" s="115"/>
      <c r="H8" s="115"/>
      <c r="I8" s="115"/>
    </row>
    <row r="9" spans="1:9" s="60" customFormat="1" ht="15" customHeight="1">
      <c r="A9" s="115"/>
      <c r="B9" s="116"/>
      <c r="C9" s="115"/>
      <c r="D9" s="115"/>
      <c r="E9" s="115"/>
      <c r="F9" s="115"/>
      <c r="G9" s="115"/>
      <c r="H9" s="115"/>
      <c r="I9" s="115"/>
    </row>
    <row r="10" spans="1:9" s="60" customFormat="1" ht="15" customHeight="1">
      <c r="A10" s="115"/>
      <c r="B10" s="116"/>
      <c r="C10" s="115"/>
      <c r="D10" s="115"/>
      <c r="E10" s="115"/>
      <c r="F10" s="115"/>
      <c r="G10" s="115"/>
      <c r="H10" s="115"/>
      <c r="I10" s="115"/>
    </row>
    <row r="11" spans="1:9" s="60" customFormat="1" ht="15" customHeight="1">
      <c r="A11" s="115"/>
      <c r="B11" s="116"/>
      <c r="C11" s="115"/>
      <c r="D11" s="115"/>
      <c r="E11" s="115"/>
      <c r="F11" s="115"/>
      <c r="G11" s="115"/>
      <c r="H11" s="115"/>
      <c r="I11" s="115"/>
    </row>
    <row r="12" spans="1:9" s="60" customFormat="1" ht="15" customHeight="1">
      <c r="A12" s="115"/>
      <c r="B12" s="116"/>
      <c r="C12" s="115"/>
      <c r="D12" s="115"/>
      <c r="E12" s="115"/>
      <c r="F12" s="115"/>
      <c r="G12" s="115"/>
      <c r="H12" s="115"/>
      <c r="I12" s="115"/>
    </row>
    <row r="13" spans="1:9" s="60" customFormat="1" ht="15" customHeight="1">
      <c r="A13" s="115"/>
      <c r="B13" s="116"/>
      <c r="C13" s="115"/>
      <c r="D13" s="115"/>
      <c r="E13" s="115"/>
      <c r="F13" s="115"/>
      <c r="G13" s="115"/>
      <c r="H13" s="115"/>
      <c r="I13" s="115"/>
    </row>
    <row r="14" spans="1:9" s="60" customFormat="1" ht="15" customHeight="1">
      <c r="A14" s="115"/>
      <c r="B14" s="116"/>
      <c r="C14" s="115"/>
      <c r="D14" s="115"/>
      <c r="E14" s="115"/>
      <c r="F14" s="115"/>
      <c r="G14" s="115"/>
      <c r="H14" s="115"/>
      <c r="I14" s="115"/>
    </row>
    <row r="15" spans="1:9" s="60" customFormat="1" ht="15" customHeight="1">
      <c r="A15" s="115"/>
      <c r="B15" s="116"/>
      <c r="C15" s="115"/>
      <c r="D15" s="115"/>
      <c r="E15" s="115"/>
      <c r="F15" s="115"/>
      <c r="G15" s="115"/>
      <c r="H15" s="115"/>
      <c r="I15" s="115"/>
    </row>
    <row r="16" spans="1:9" s="60" customFormat="1" ht="15" customHeight="1">
      <c r="A16" s="115"/>
      <c r="B16" s="116"/>
      <c r="C16" s="115"/>
      <c r="D16" s="115"/>
      <c r="E16" s="115"/>
      <c r="F16" s="115"/>
      <c r="G16" s="115"/>
      <c r="H16" s="115"/>
      <c r="I16" s="115"/>
    </row>
    <row r="17" spans="1:12" s="60" customFormat="1" ht="15" customHeight="1">
      <c r="A17" s="115"/>
      <c r="B17" s="116"/>
      <c r="C17" s="115"/>
      <c r="D17" s="115"/>
      <c r="E17" s="115"/>
      <c r="F17" s="115"/>
      <c r="G17" s="115"/>
      <c r="H17" s="115"/>
      <c r="I17" s="115"/>
    </row>
    <row r="18" spans="1:12" s="60" customFormat="1" ht="15" customHeight="1">
      <c r="A18" s="115"/>
      <c r="B18" s="116"/>
      <c r="C18" s="115"/>
      <c r="D18" s="115"/>
      <c r="E18" s="115"/>
      <c r="F18" s="115"/>
      <c r="G18" s="115"/>
      <c r="H18" s="115"/>
      <c r="I18" s="115"/>
    </row>
    <row r="19" spans="1:12" s="60" customFormat="1" ht="15" customHeight="1">
      <c r="A19" s="115"/>
      <c r="B19" s="116"/>
      <c r="C19" s="115"/>
      <c r="D19" s="115"/>
      <c r="E19" s="115"/>
      <c r="F19" s="115"/>
      <c r="G19" s="115"/>
      <c r="H19" s="115"/>
      <c r="I19" s="115"/>
    </row>
    <row r="20" spans="1:12" s="60" customFormat="1" ht="15" customHeight="1">
      <c r="A20" s="115"/>
      <c r="B20" s="116"/>
      <c r="C20" s="115"/>
      <c r="D20" s="115"/>
      <c r="E20" s="115"/>
      <c r="F20" s="115"/>
      <c r="G20" s="115"/>
      <c r="H20" s="115"/>
      <c r="I20" s="115"/>
    </row>
    <row r="21" spans="1:12" s="60" customFormat="1" ht="15" customHeight="1">
      <c r="A21" s="747" t="s">
        <v>204</v>
      </c>
      <c r="B21" s="747"/>
      <c r="C21" s="747"/>
      <c r="D21" s="747"/>
      <c r="E21" s="747"/>
      <c r="F21" s="747"/>
      <c r="G21" s="747"/>
      <c r="H21" s="367"/>
    </row>
    <row r="22" spans="1:12" s="60" customFormat="1" ht="15" customHeight="1">
      <c r="A22" s="747"/>
      <c r="B22" s="747"/>
      <c r="C22" s="747"/>
      <c r="D22" s="747"/>
      <c r="E22" s="747"/>
      <c r="F22" s="747"/>
      <c r="G22" s="747"/>
      <c r="H22" s="367"/>
    </row>
    <row r="23" spans="1:12" s="60" customFormat="1" ht="15" customHeight="1">
      <c r="A23" s="747"/>
      <c r="B23" s="747"/>
      <c r="C23" s="747"/>
      <c r="D23" s="747"/>
      <c r="E23" s="747"/>
      <c r="F23" s="747"/>
      <c r="G23" s="747"/>
      <c r="H23" s="367"/>
    </row>
    <row r="24" spans="1:12" s="60" customFormat="1" ht="15" customHeight="1">
      <c r="A24" s="747"/>
      <c r="B24" s="747"/>
      <c r="C24" s="747"/>
      <c r="D24" s="747"/>
      <c r="E24" s="747"/>
      <c r="F24" s="747"/>
      <c r="G24" s="747"/>
      <c r="H24" s="367"/>
    </row>
    <row r="25" spans="1:12" s="60" customFormat="1" ht="15" customHeight="1">
      <c r="A25" s="747"/>
      <c r="B25" s="747"/>
      <c r="C25" s="747"/>
      <c r="D25" s="747"/>
      <c r="E25" s="747"/>
      <c r="F25" s="747"/>
      <c r="G25" s="747"/>
      <c r="H25" s="367"/>
    </row>
    <row r="26" spans="1:12" s="60" customFormat="1" ht="15" customHeight="1">
      <c r="A26" s="747"/>
      <c r="B26" s="747"/>
      <c r="C26" s="747"/>
      <c r="D26" s="747"/>
      <c r="E26" s="747"/>
      <c r="F26" s="747"/>
      <c r="G26" s="747"/>
      <c r="H26" s="367"/>
    </row>
    <row r="27" spans="1:12" s="60" customFormat="1" ht="15" customHeight="1">
      <c r="A27" s="747"/>
      <c r="B27" s="747"/>
      <c r="C27" s="747"/>
      <c r="D27" s="747"/>
      <c r="E27" s="747"/>
      <c r="F27" s="747"/>
      <c r="G27" s="747"/>
      <c r="H27" s="367"/>
    </row>
    <row r="28" spans="1:12" s="60" customFormat="1" ht="15" customHeight="1">
      <c r="A28" s="747"/>
      <c r="B28" s="747"/>
      <c r="C28" s="747"/>
      <c r="D28" s="747"/>
      <c r="E28" s="747"/>
      <c r="F28" s="747"/>
      <c r="G28" s="747"/>
      <c r="H28" s="367"/>
    </row>
    <row r="29" spans="1:12" s="60" customFormat="1" ht="75" customHeight="1">
      <c r="A29" s="747"/>
      <c r="B29" s="747"/>
      <c r="C29" s="747"/>
      <c r="D29" s="747"/>
      <c r="E29" s="747"/>
      <c r="F29" s="747"/>
      <c r="G29" s="747"/>
      <c r="H29" s="367"/>
    </row>
    <row r="30" spans="1:12" ht="15" customHeight="1">
      <c r="A30" s="368"/>
      <c r="B30" s="133"/>
      <c r="C30" s="133"/>
      <c r="D30" s="133"/>
      <c r="E30" s="133"/>
      <c r="F30" s="136"/>
      <c r="G30" s="78"/>
    </row>
    <row r="31" spans="1:12" ht="15" customHeight="1">
      <c r="A31" s="707" t="s">
        <v>205</v>
      </c>
      <c r="B31" s="707"/>
      <c r="C31" s="707"/>
      <c r="D31" s="707"/>
      <c r="E31" s="133"/>
      <c r="F31" s="136"/>
      <c r="G31" s="20"/>
    </row>
    <row r="32" spans="1:12" ht="15" customHeight="1" thickBot="1">
      <c r="A32" s="708"/>
      <c r="B32" s="708"/>
      <c r="C32" s="708"/>
      <c r="D32" s="708"/>
      <c r="E32" s="16"/>
      <c r="F32" s="28"/>
      <c r="G32" s="120"/>
      <c r="H32" s="3"/>
      <c r="I32" s="3"/>
      <c r="J32" s="4"/>
      <c r="K32" s="4"/>
      <c r="L32" s="4"/>
    </row>
    <row r="33" spans="1:13" ht="15" customHeight="1">
      <c r="A33" s="369"/>
      <c r="B33" s="257">
        <v>2024</v>
      </c>
      <c r="C33" s="370">
        <v>2023</v>
      </c>
      <c r="D33" s="144">
        <v>2022</v>
      </c>
      <c r="E33" s="190">
        <v>2021</v>
      </c>
      <c r="F33" s="270">
        <v>2020</v>
      </c>
      <c r="G33" s="20"/>
      <c r="H33" s="6"/>
      <c r="I33" s="7"/>
      <c r="J33" s="8"/>
      <c r="K33" s="8"/>
      <c r="L33" s="8"/>
      <c r="M33" s="9"/>
    </row>
    <row r="34" spans="1:13" s="23" customFormat="1" ht="15" customHeight="1">
      <c r="A34" s="173" t="s">
        <v>207</v>
      </c>
      <c r="B34" s="266">
        <v>20787425</v>
      </c>
      <c r="C34" s="245">
        <v>21231621</v>
      </c>
      <c r="D34" s="246">
        <v>21210789</v>
      </c>
      <c r="E34" s="245">
        <v>19034004</v>
      </c>
      <c r="F34" s="371" t="s">
        <v>2</v>
      </c>
      <c r="G34" s="20"/>
      <c r="H34" s="24"/>
      <c r="I34" s="26"/>
      <c r="J34" s="26"/>
      <c r="K34" s="26"/>
      <c r="L34" s="26"/>
      <c r="M34" s="26"/>
    </row>
    <row r="35" spans="1:13" s="23" customFormat="1" ht="15" customHeight="1">
      <c r="A35" s="178" t="s">
        <v>208</v>
      </c>
      <c r="B35" s="266">
        <v>26</v>
      </c>
      <c r="C35" s="250">
        <v>21</v>
      </c>
      <c r="D35" s="251">
        <v>29</v>
      </c>
      <c r="E35" s="250">
        <v>22</v>
      </c>
      <c r="F35" s="308" t="s">
        <v>2</v>
      </c>
      <c r="G35" s="20"/>
      <c r="H35" s="24"/>
      <c r="I35" s="26"/>
      <c r="J35" s="26"/>
      <c r="K35" s="26"/>
      <c r="L35" s="26"/>
      <c r="M35" s="26"/>
    </row>
    <row r="36" spans="1:13" s="23" customFormat="1" ht="15" customHeight="1">
      <c r="A36" s="178" t="s">
        <v>209</v>
      </c>
      <c r="B36" s="266">
        <v>2</v>
      </c>
      <c r="C36" s="250">
        <v>6</v>
      </c>
      <c r="D36" s="251">
        <v>6</v>
      </c>
      <c r="E36" s="250">
        <v>9</v>
      </c>
      <c r="F36" s="308" t="s">
        <v>2</v>
      </c>
      <c r="G36" s="20"/>
      <c r="H36" s="24"/>
      <c r="I36" s="25"/>
      <c r="J36" s="25"/>
      <c r="K36" s="25"/>
      <c r="L36" s="25"/>
      <c r="M36" s="25"/>
    </row>
    <row r="37" spans="1:13" ht="15" customHeight="1">
      <c r="A37" s="178" t="s">
        <v>61</v>
      </c>
      <c r="B37" s="266">
        <v>0</v>
      </c>
      <c r="C37" s="250">
        <v>0</v>
      </c>
      <c r="D37" s="251">
        <v>0</v>
      </c>
      <c r="E37" s="250">
        <v>2</v>
      </c>
      <c r="F37" s="308">
        <v>1</v>
      </c>
      <c r="G37" s="78"/>
      <c r="H37" s="11"/>
      <c r="I37" s="12"/>
      <c r="J37" s="12"/>
      <c r="K37" s="12"/>
      <c r="L37" s="12"/>
      <c r="M37" s="12"/>
    </row>
    <row r="38" spans="1:13" ht="15" customHeight="1">
      <c r="A38" s="173" t="s">
        <v>210</v>
      </c>
      <c r="B38" s="184">
        <v>1.25</v>
      </c>
      <c r="C38" s="185">
        <v>0.99</v>
      </c>
      <c r="D38" s="186">
        <v>1.37</v>
      </c>
      <c r="E38" s="185">
        <v>1.26</v>
      </c>
      <c r="F38" s="372">
        <v>1.38</v>
      </c>
      <c r="G38" s="18"/>
      <c r="H38" s="11"/>
      <c r="I38" s="14"/>
      <c r="J38" s="14"/>
      <c r="K38" s="14"/>
      <c r="L38" s="14"/>
      <c r="M38" s="14"/>
    </row>
    <row r="39" spans="1:13" ht="15" customHeight="1">
      <c r="A39" s="173" t="s">
        <v>211</v>
      </c>
      <c r="B39" s="266">
        <v>365</v>
      </c>
      <c r="C39" s="245">
        <v>37</v>
      </c>
      <c r="D39" s="246">
        <v>93</v>
      </c>
      <c r="E39" s="245">
        <v>676</v>
      </c>
      <c r="F39" s="371">
        <v>474</v>
      </c>
      <c r="G39" s="20"/>
    </row>
    <row r="40" spans="1:13" ht="15" customHeight="1">
      <c r="A40" s="173" t="s">
        <v>212</v>
      </c>
      <c r="B40" s="184">
        <v>0.1</v>
      </c>
      <c r="C40" s="185">
        <v>0.28000000000000003</v>
      </c>
      <c r="D40" s="186">
        <v>0.28000000000000003</v>
      </c>
      <c r="E40" s="185">
        <v>0.47</v>
      </c>
      <c r="F40" s="372">
        <v>0.28000000000000003</v>
      </c>
      <c r="G40" s="20"/>
    </row>
    <row r="42" spans="1:13" ht="9" customHeight="1">
      <c r="A42" s="585" t="s">
        <v>299</v>
      </c>
      <c r="B42" s="585"/>
    </row>
    <row r="43" spans="1:13" ht="10.8" customHeight="1">
      <c r="A43" s="585" t="s">
        <v>306</v>
      </c>
      <c r="B43" s="1"/>
      <c r="C43" s="675"/>
      <c r="D43" s="676"/>
      <c r="E43" s="675"/>
      <c r="F43" s="677"/>
      <c r="G43" s="20"/>
    </row>
    <row r="44" spans="1:13" ht="15" customHeight="1">
      <c r="A44" s="228"/>
      <c r="B44" s="1"/>
      <c r="C44" s="677"/>
      <c r="D44" s="677"/>
      <c r="E44" s="676"/>
      <c r="F44" s="677"/>
      <c r="G44" s="34"/>
    </row>
    <row r="45" spans="1:13" ht="15" customHeight="1">
      <c r="A45" s="707" t="s">
        <v>206</v>
      </c>
      <c r="B45" s="707"/>
      <c r="C45" s="707"/>
      <c r="D45" s="707"/>
      <c r="E45" s="748"/>
      <c r="F45" s="136"/>
      <c r="G45" s="34"/>
    </row>
    <row r="46" spans="1:13" ht="15" customHeight="1" thickBot="1">
      <c r="A46" s="708"/>
      <c r="B46" s="708"/>
      <c r="C46" s="708"/>
      <c r="D46" s="708"/>
      <c r="E46" s="749"/>
      <c r="F46" s="373"/>
      <c r="G46" s="374"/>
      <c r="H46" s="60"/>
      <c r="I46" s="60"/>
      <c r="J46" s="60"/>
      <c r="K46" s="60"/>
    </row>
    <row r="47" spans="1:13" ht="15" customHeight="1" thickBot="1">
      <c r="A47" s="375"/>
      <c r="B47" s="257" t="s">
        <v>17</v>
      </c>
      <c r="C47" s="370" t="s">
        <v>80</v>
      </c>
      <c r="D47" s="241" t="s">
        <v>213</v>
      </c>
      <c r="E47" s="270" t="s">
        <v>5</v>
      </c>
      <c r="F47" s="376"/>
      <c r="G47" s="374"/>
      <c r="H47" s="60"/>
      <c r="I47" s="60"/>
      <c r="J47" s="60"/>
      <c r="K47" s="60"/>
    </row>
    <row r="48" spans="1:13" ht="15" customHeight="1">
      <c r="A48" s="173" t="s">
        <v>207</v>
      </c>
      <c r="B48" s="266">
        <v>20787425</v>
      </c>
      <c r="C48" s="245">
        <v>13602105</v>
      </c>
      <c r="D48" s="246">
        <v>2952494</v>
      </c>
      <c r="E48" s="371">
        <v>4232826</v>
      </c>
      <c r="F48" s="377"/>
      <c r="G48" s="378"/>
      <c r="H48" s="60"/>
      <c r="I48" s="60"/>
      <c r="J48" s="60"/>
      <c r="K48" s="60"/>
    </row>
    <row r="49" spans="1:14" ht="15" customHeight="1">
      <c r="A49" s="178" t="s">
        <v>208</v>
      </c>
      <c r="B49" s="266">
        <v>26</v>
      </c>
      <c r="C49" s="250">
        <v>16</v>
      </c>
      <c r="D49" s="251">
        <v>7</v>
      </c>
      <c r="E49" s="308">
        <v>3</v>
      </c>
      <c r="F49" s="379"/>
      <c r="G49" s="378"/>
      <c r="H49" s="60"/>
      <c r="I49" s="60"/>
      <c r="J49" s="60"/>
      <c r="K49" s="60"/>
    </row>
    <row r="50" spans="1:14" ht="15" customHeight="1">
      <c r="A50" s="178" t="s">
        <v>209</v>
      </c>
      <c r="B50" s="266">
        <v>2</v>
      </c>
      <c r="C50" s="250">
        <v>0</v>
      </c>
      <c r="D50" s="251">
        <v>1</v>
      </c>
      <c r="E50" s="308">
        <v>1</v>
      </c>
      <c r="F50" s="380"/>
      <c r="G50" s="381"/>
    </row>
    <row r="51" spans="1:14" ht="15" customHeight="1">
      <c r="A51" s="178" t="s">
        <v>61</v>
      </c>
      <c r="B51" s="266">
        <v>0</v>
      </c>
      <c r="C51" s="250">
        <v>0</v>
      </c>
      <c r="D51" s="251">
        <v>0</v>
      </c>
      <c r="E51" s="308">
        <v>0</v>
      </c>
      <c r="F51" s="382"/>
      <c r="G51" s="383"/>
    </row>
    <row r="52" spans="1:14" ht="15" customHeight="1">
      <c r="A52" s="173" t="s">
        <v>210</v>
      </c>
      <c r="B52" s="184">
        <v>1.25</v>
      </c>
      <c r="C52" s="185">
        <v>1.18</v>
      </c>
      <c r="D52" s="186">
        <v>2.37</v>
      </c>
      <c r="E52" s="372">
        <v>0.71</v>
      </c>
      <c r="F52" s="384"/>
      <c r="G52" s="136"/>
    </row>
    <row r="53" spans="1:14" ht="15" customHeight="1">
      <c r="A53" s="173" t="s">
        <v>211</v>
      </c>
      <c r="B53" s="266">
        <v>365</v>
      </c>
      <c r="C53" s="245">
        <v>86.97</v>
      </c>
      <c r="D53" s="246">
        <v>2091</v>
      </c>
      <c r="E53" s="371">
        <v>50.32</v>
      </c>
      <c r="F53" s="385"/>
      <c r="G53" s="136"/>
    </row>
    <row r="54" spans="1:14" ht="15" customHeight="1">
      <c r="A54" s="173" t="s">
        <v>212</v>
      </c>
      <c r="B54" s="184">
        <v>0.1</v>
      </c>
      <c r="C54" s="185">
        <v>0</v>
      </c>
      <c r="D54" s="186">
        <v>0.34</v>
      </c>
      <c r="E54" s="372">
        <v>0.24</v>
      </c>
      <c r="F54" s="386"/>
      <c r="G54" s="136"/>
    </row>
    <row r="55" spans="1:14" ht="15" customHeight="1">
      <c r="A55" s="387"/>
      <c r="B55" s="11"/>
      <c r="C55" s="29"/>
      <c r="D55" s="21"/>
      <c r="E55" s="21"/>
      <c r="F55" s="120"/>
      <c r="G55" s="136"/>
    </row>
    <row r="56" spans="1:14">
      <c r="A56" s="585" t="s">
        <v>300</v>
      </c>
      <c r="B56" s="586"/>
      <c r="C56" s="587"/>
      <c r="D56" s="121"/>
      <c r="E56" s="122"/>
      <c r="F56" s="120"/>
      <c r="G56" s="136"/>
    </row>
    <row r="57" spans="1:14">
      <c r="A57" s="388" t="s">
        <v>301</v>
      </c>
      <c r="B57" s="122"/>
      <c r="C57" s="121"/>
      <c r="D57" s="122"/>
      <c r="E57" s="121"/>
      <c r="G57" s="136"/>
    </row>
    <row r="58" spans="1:14" ht="15" customHeight="1">
      <c r="A58" s="120"/>
      <c r="B58" s="122"/>
      <c r="C58" s="77"/>
      <c r="D58" s="125"/>
      <c r="F58" s="120"/>
      <c r="G58" s="389"/>
    </row>
    <row r="59" spans="1:14" ht="15" customHeight="1">
      <c r="A59" s="707" t="s">
        <v>214</v>
      </c>
      <c r="B59" s="122"/>
      <c r="C59" s="121"/>
      <c r="D59" s="122"/>
      <c r="E59" s="123"/>
      <c r="F59" s="192"/>
      <c r="G59" s="238"/>
    </row>
    <row r="60" spans="1:14" ht="15" customHeight="1">
      <c r="A60" s="708"/>
      <c r="B60" s="390"/>
      <c r="C60" s="391"/>
      <c r="D60" s="392"/>
      <c r="E60" s="263"/>
      <c r="F60" s="28"/>
      <c r="G60" s="120"/>
    </row>
    <row r="61" spans="1:14" ht="15" customHeight="1">
      <c r="A61" s="393"/>
      <c r="B61" s="394">
        <v>2024</v>
      </c>
      <c r="C61" s="370">
        <v>2023</v>
      </c>
      <c r="D61" s="395">
        <v>2022</v>
      </c>
      <c r="E61" s="396">
        <v>2021</v>
      </c>
      <c r="F61" s="397">
        <v>2020</v>
      </c>
      <c r="G61" s="398"/>
      <c r="H61" s="399"/>
      <c r="I61" s="399"/>
      <c r="J61" s="399"/>
      <c r="K61" s="399"/>
      <c r="L61" s="399"/>
      <c r="M61" s="399"/>
      <c r="N61" s="399"/>
    </row>
    <row r="62" spans="1:14" ht="15" customHeight="1">
      <c r="A62" s="173" t="s">
        <v>215</v>
      </c>
      <c r="B62" s="588">
        <v>1930</v>
      </c>
      <c r="C62" s="400">
        <v>2277</v>
      </c>
      <c r="D62" s="401">
        <v>2495</v>
      </c>
      <c r="E62" s="402">
        <v>2769</v>
      </c>
      <c r="F62" s="403">
        <v>2478</v>
      </c>
      <c r="G62" s="404"/>
      <c r="H62" s="405"/>
      <c r="I62" s="405"/>
      <c r="J62" s="405"/>
      <c r="K62" s="405"/>
      <c r="L62" s="405"/>
      <c r="M62" s="405"/>
      <c r="N62" s="405"/>
    </row>
    <row r="63" spans="1:14" ht="22.5" customHeight="1">
      <c r="A63" s="406" t="s">
        <v>216</v>
      </c>
      <c r="B63" s="589">
        <v>6</v>
      </c>
      <c r="C63" s="407">
        <v>6</v>
      </c>
      <c r="D63" s="408">
        <v>8</v>
      </c>
      <c r="E63" s="409">
        <v>6</v>
      </c>
      <c r="F63" s="410">
        <v>8</v>
      </c>
      <c r="G63" s="411"/>
      <c r="H63" s="412"/>
      <c r="I63" s="412"/>
      <c r="J63" s="412"/>
      <c r="K63" s="412"/>
      <c r="L63" s="412"/>
      <c r="M63" s="412"/>
      <c r="N63" s="412"/>
    </row>
    <row r="64" spans="1:14" ht="15" customHeight="1">
      <c r="A64" s="413" t="s">
        <v>217</v>
      </c>
      <c r="B64" s="590">
        <v>75</v>
      </c>
      <c r="C64" s="414">
        <v>226</v>
      </c>
      <c r="D64" s="415">
        <v>213</v>
      </c>
      <c r="E64" s="416">
        <v>121</v>
      </c>
      <c r="F64" s="417">
        <v>112</v>
      </c>
      <c r="G64" s="418"/>
      <c r="H64" s="412"/>
      <c r="I64" s="412"/>
      <c r="J64" s="412"/>
      <c r="K64" s="412"/>
      <c r="L64" s="412"/>
      <c r="M64" s="412"/>
      <c r="N64" s="412"/>
    </row>
    <row r="65" spans="1:7">
      <c r="A65" s="18"/>
      <c r="B65" s="419"/>
      <c r="C65" s="77"/>
      <c r="D65" s="125"/>
      <c r="F65" s="238"/>
      <c r="G65" s="192"/>
    </row>
    <row r="66" spans="1:7">
      <c r="A66" s="120"/>
      <c r="B66" s="233"/>
      <c r="C66" s="121"/>
      <c r="D66" s="122"/>
      <c r="E66" s="420"/>
      <c r="F66" s="188"/>
      <c r="G66" s="20"/>
    </row>
    <row r="67" spans="1:7">
      <c r="A67" s="192"/>
      <c r="B67" s="71"/>
      <c r="C67" s="121"/>
      <c r="D67" s="193"/>
      <c r="E67" s="121"/>
      <c r="F67" s="20"/>
    </row>
    <row r="68" spans="1:7">
      <c r="A68" s="20"/>
      <c r="B68" s="121"/>
      <c r="C68" s="121"/>
      <c r="D68" s="122"/>
      <c r="E68" s="121"/>
      <c r="F68" s="20"/>
      <c r="G68" s="188"/>
    </row>
    <row r="69" spans="1:7">
      <c r="A69" s="18"/>
      <c r="B69" s="77"/>
      <c r="C69" s="77"/>
      <c r="D69" s="421"/>
      <c r="E69" s="125"/>
      <c r="G69" s="120"/>
    </row>
    <row r="70" spans="1:7">
      <c r="E70" s="125"/>
      <c r="G70" s="238"/>
    </row>
    <row r="71" spans="1:7">
      <c r="G71" s="120"/>
    </row>
    <row r="72" spans="1:7">
      <c r="G72" s="192"/>
    </row>
  </sheetData>
  <mergeCells count="4">
    <mergeCell ref="A59:A60"/>
    <mergeCell ref="A31:D32"/>
    <mergeCell ref="A21:G29"/>
    <mergeCell ref="A45:E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8" zoomScaleNormal="100" workbookViewId="0">
      <selection activeCell="A20" sqref="A20:Q32"/>
    </sheetView>
  </sheetViews>
  <sheetFormatPr baseColWidth="10" defaultColWidth="9.109375" defaultRowHeight="13.8"/>
  <cols>
    <col min="1" max="16384" width="9.109375" style="422"/>
  </cols>
  <sheetData>
    <row r="1" spans="1:17" ht="15" customHeight="1">
      <c r="B1" s="423"/>
    </row>
    <row r="2" spans="1:17" ht="15" customHeight="1">
      <c r="B2" s="423"/>
    </row>
    <row r="3" spans="1:17" ht="15" customHeight="1">
      <c r="B3" s="423"/>
    </row>
    <row r="4" spans="1:17" ht="15" customHeight="1">
      <c r="B4" s="423"/>
    </row>
    <row r="5" spans="1:17">
      <c r="A5" s="424"/>
      <c r="B5" s="425"/>
      <c r="C5" s="424"/>
      <c r="D5" s="424"/>
      <c r="E5" s="424"/>
      <c r="F5" s="424"/>
      <c r="G5" s="424"/>
      <c r="H5" s="424"/>
      <c r="I5" s="424"/>
      <c r="J5" s="424"/>
      <c r="K5" s="424"/>
      <c r="L5" s="424"/>
      <c r="M5" s="424"/>
      <c r="N5" s="424"/>
      <c r="O5" s="424"/>
      <c r="P5" s="424"/>
      <c r="Q5" s="424"/>
    </row>
    <row r="6" spans="1:17">
      <c r="A6" s="426"/>
      <c r="B6" s="427"/>
      <c r="C6" s="426"/>
      <c r="D6" s="426"/>
      <c r="E6" s="426"/>
      <c r="F6" s="426"/>
      <c r="G6" s="426"/>
      <c r="H6" s="426"/>
      <c r="I6" s="426"/>
    </row>
    <row r="7" spans="1:17">
      <c r="B7" s="427"/>
      <c r="C7" s="426"/>
      <c r="D7" s="426"/>
      <c r="E7" s="426"/>
      <c r="F7" s="426"/>
      <c r="G7" s="426"/>
      <c r="H7" s="426"/>
      <c r="I7" s="426"/>
    </row>
    <row r="8" spans="1:17">
      <c r="A8" s="426"/>
      <c r="B8" s="427"/>
      <c r="C8" s="426"/>
      <c r="D8" s="426"/>
      <c r="E8" s="426"/>
      <c r="F8" s="426"/>
      <c r="G8" s="426"/>
      <c r="H8" s="426"/>
      <c r="I8" s="426"/>
    </row>
    <row r="9" spans="1:17">
      <c r="A9" s="426"/>
      <c r="B9" s="427"/>
      <c r="C9" s="426"/>
      <c r="D9" s="426"/>
      <c r="E9" s="426"/>
      <c r="F9" s="426"/>
      <c r="G9" s="426"/>
      <c r="H9" s="426"/>
      <c r="I9" s="426"/>
    </row>
    <row r="10" spans="1:17">
      <c r="A10" s="426"/>
      <c r="B10" s="427"/>
      <c r="C10" s="426"/>
      <c r="D10" s="426"/>
      <c r="E10" s="426"/>
      <c r="F10" s="426"/>
      <c r="G10" s="426"/>
      <c r="H10" s="426"/>
      <c r="I10" s="426"/>
    </row>
    <row r="11" spans="1:17">
      <c r="A11" s="426"/>
      <c r="B11" s="427"/>
      <c r="C11" s="426"/>
      <c r="D11" s="426"/>
      <c r="E11" s="426"/>
      <c r="F11" s="426"/>
      <c r="G11" s="426"/>
      <c r="H11" s="426"/>
      <c r="I11" s="426"/>
    </row>
    <row r="12" spans="1:17">
      <c r="A12" s="426"/>
      <c r="B12" s="427"/>
      <c r="C12" s="426"/>
      <c r="D12" s="426"/>
      <c r="E12" s="426"/>
      <c r="F12" s="426"/>
      <c r="G12" s="426"/>
      <c r="H12" s="426"/>
      <c r="I12" s="426"/>
    </row>
    <row r="13" spans="1:17">
      <c r="A13" s="426"/>
      <c r="B13" s="427"/>
      <c r="C13" s="426"/>
      <c r="D13" s="426"/>
      <c r="E13" s="426"/>
      <c r="F13" s="426"/>
      <c r="G13" s="426"/>
      <c r="H13" s="426"/>
      <c r="I13" s="426"/>
    </row>
    <row r="14" spans="1:17">
      <c r="A14" s="426"/>
      <c r="B14" s="427"/>
      <c r="C14" s="426"/>
      <c r="D14" s="426"/>
      <c r="E14" s="426"/>
      <c r="F14" s="426"/>
      <c r="G14" s="426"/>
      <c r="H14" s="426"/>
      <c r="I14" s="426"/>
    </row>
    <row r="15" spans="1:17">
      <c r="A15" s="426"/>
      <c r="B15" s="427"/>
      <c r="C15" s="426"/>
      <c r="D15" s="426"/>
      <c r="E15" s="426"/>
      <c r="F15" s="426"/>
      <c r="G15" s="426"/>
      <c r="H15" s="426"/>
      <c r="I15" s="426"/>
    </row>
    <row r="16" spans="1:17">
      <c r="A16" s="426"/>
      <c r="B16" s="427"/>
      <c r="C16" s="426"/>
      <c r="D16" s="426"/>
      <c r="E16" s="426"/>
      <c r="F16" s="426"/>
      <c r="G16" s="426"/>
      <c r="H16" s="426"/>
      <c r="I16" s="426"/>
    </row>
    <row r="17" spans="1:17">
      <c r="A17" s="426"/>
      <c r="B17" s="427"/>
      <c r="C17" s="426"/>
      <c r="D17" s="426"/>
      <c r="E17" s="426"/>
      <c r="F17" s="426"/>
      <c r="G17" s="426"/>
      <c r="H17" s="426"/>
      <c r="I17" s="426"/>
    </row>
    <row r="18" spans="1:17">
      <c r="A18" s="426"/>
      <c r="B18" s="427"/>
      <c r="C18" s="426"/>
      <c r="D18" s="426"/>
      <c r="E18" s="426"/>
      <c r="F18" s="426"/>
      <c r="G18" s="426"/>
      <c r="H18" s="426"/>
      <c r="I18" s="426"/>
    </row>
    <row r="19" spans="1:17">
      <c r="A19" s="426"/>
      <c r="B19" s="427"/>
      <c r="C19" s="426"/>
      <c r="D19" s="426"/>
      <c r="E19" s="426"/>
      <c r="F19" s="426"/>
      <c r="G19" s="426"/>
      <c r="H19" s="426"/>
      <c r="I19" s="426"/>
    </row>
    <row r="20" spans="1:17">
      <c r="A20" s="750" t="s">
        <v>264</v>
      </c>
      <c r="B20" s="750"/>
      <c r="C20" s="750"/>
      <c r="D20" s="750"/>
      <c r="E20" s="750"/>
      <c r="F20" s="750"/>
      <c r="G20" s="750"/>
      <c r="H20" s="750"/>
      <c r="I20" s="750"/>
      <c r="J20" s="750"/>
      <c r="K20" s="750"/>
      <c r="L20" s="750"/>
      <c r="M20" s="750"/>
      <c r="N20" s="750"/>
      <c r="O20" s="750"/>
      <c r="P20" s="750"/>
      <c r="Q20" s="750"/>
    </row>
    <row r="21" spans="1:17" ht="15" customHeight="1">
      <c r="A21" s="750"/>
      <c r="B21" s="750"/>
      <c r="C21" s="750"/>
      <c r="D21" s="750"/>
      <c r="E21" s="750"/>
      <c r="F21" s="750"/>
      <c r="G21" s="750"/>
      <c r="H21" s="750"/>
      <c r="I21" s="750"/>
      <c r="J21" s="750"/>
      <c r="K21" s="750"/>
      <c r="L21" s="750"/>
      <c r="M21" s="750"/>
      <c r="N21" s="750"/>
      <c r="O21" s="750"/>
      <c r="P21" s="750"/>
      <c r="Q21" s="750"/>
    </row>
    <row r="22" spans="1:17" ht="15" customHeight="1">
      <c r="A22" s="750"/>
      <c r="B22" s="750"/>
      <c r="C22" s="750"/>
      <c r="D22" s="750"/>
      <c r="E22" s="750"/>
      <c r="F22" s="750"/>
      <c r="G22" s="750"/>
      <c r="H22" s="750"/>
      <c r="I22" s="750"/>
      <c r="J22" s="750"/>
      <c r="K22" s="750"/>
      <c r="L22" s="750"/>
      <c r="M22" s="750"/>
      <c r="N22" s="750"/>
      <c r="O22" s="750"/>
      <c r="P22" s="750"/>
      <c r="Q22" s="750"/>
    </row>
    <row r="23" spans="1:17" ht="15" customHeight="1">
      <c r="A23" s="750"/>
      <c r="B23" s="750"/>
      <c r="C23" s="750"/>
      <c r="D23" s="750"/>
      <c r="E23" s="750"/>
      <c r="F23" s="750"/>
      <c r="G23" s="750"/>
      <c r="H23" s="750"/>
      <c r="I23" s="750"/>
      <c r="J23" s="750"/>
      <c r="K23" s="750"/>
      <c r="L23" s="750"/>
      <c r="M23" s="750"/>
      <c r="N23" s="750"/>
      <c r="O23" s="750"/>
      <c r="P23" s="750"/>
      <c r="Q23" s="750"/>
    </row>
    <row r="24" spans="1:17" ht="15" customHeight="1">
      <c r="A24" s="750"/>
      <c r="B24" s="750"/>
      <c r="C24" s="750"/>
      <c r="D24" s="750"/>
      <c r="E24" s="750"/>
      <c r="F24" s="750"/>
      <c r="G24" s="750"/>
      <c r="H24" s="750"/>
      <c r="I24" s="750"/>
      <c r="J24" s="750"/>
      <c r="K24" s="750"/>
      <c r="L24" s="750"/>
      <c r="M24" s="750"/>
      <c r="N24" s="750"/>
      <c r="O24" s="750"/>
      <c r="P24" s="750"/>
      <c r="Q24" s="750"/>
    </row>
    <row r="25" spans="1:17" ht="15" customHeight="1">
      <c r="A25" s="750"/>
      <c r="B25" s="750"/>
      <c r="C25" s="750"/>
      <c r="D25" s="750"/>
      <c r="E25" s="750"/>
      <c r="F25" s="750"/>
      <c r="G25" s="750"/>
      <c r="H25" s="750"/>
      <c r="I25" s="750"/>
      <c r="J25" s="750"/>
      <c r="K25" s="750"/>
      <c r="L25" s="750"/>
      <c r="M25" s="750"/>
      <c r="N25" s="750"/>
      <c r="O25" s="750"/>
      <c r="P25" s="750"/>
      <c r="Q25" s="750"/>
    </row>
    <row r="26" spans="1:17" ht="15" customHeight="1">
      <c r="A26" s="750"/>
      <c r="B26" s="750"/>
      <c r="C26" s="750"/>
      <c r="D26" s="750"/>
      <c r="E26" s="750"/>
      <c r="F26" s="750"/>
      <c r="G26" s="750"/>
      <c r="H26" s="750"/>
      <c r="I26" s="750"/>
      <c r="J26" s="750"/>
      <c r="K26" s="750"/>
      <c r="L26" s="750"/>
      <c r="M26" s="750"/>
      <c r="N26" s="750"/>
      <c r="O26" s="750"/>
      <c r="P26" s="750"/>
      <c r="Q26" s="750"/>
    </row>
    <row r="27" spans="1:17" ht="15" customHeight="1">
      <c r="A27" s="750"/>
      <c r="B27" s="750"/>
      <c r="C27" s="750"/>
      <c r="D27" s="750"/>
      <c r="E27" s="750"/>
      <c r="F27" s="750"/>
      <c r="G27" s="750"/>
      <c r="H27" s="750"/>
      <c r="I27" s="750"/>
      <c r="J27" s="750"/>
      <c r="K27" s="750"/>
      <c r="L27" s="750"/>
      <c r="M27" s="750"/>
      <c r="N27" s="750"/>
      <c r="O27" s="750"/>
      <c r="P27" s="750"/>
      <c r="Q27" s="750"/>
    </row>
    <row r="28" spans="1:17" ht="15" customHeight="1">
      <c r="A28" s="750"/>
      <c r="B28" s="750"/>
      <c r="C28" s="750"/>
      <c r="D28" s="750"/>
      <c r="E28" s="750"/>
      <c r="F28" s="750"/>
      <c r="G28" s="750"/>
      <c r="H28" s="750"/>
      <c r="I28" s="750"/>
      <c r="J28" s="750"/>
      <c r="K28" s="750"/>
      <c r="L28" s="750"/>
      <c r="M28" s="750"/>
      <c r="N28" s="750"/>
      <c r="O28" s="750"/>
      <c r="P28" s="750"/>
      <c r="Q28" s="750"/>
    </row>
    <row r="29" spans="1:17" ht="15" customHeight="1">
      <c r="A29" s="750"/>
      <c r="B29" s="750"/>
      <c r="C29" s="750"/>
      <c r="D29" s="750"/>
      <c r="E29" s="750"/>
      <c r="F29" s="750"/>
      <c r="G29" s="750"/>
      <c r="H29" s="750"/>
      <c r="I29" s="750"/>
      <c r="J29" s="750"/>
      <c r="K29" s="750"/>
      <c r="L29" s="750"/>
      <c r="M29" s="750"/>
      <c r="N29" s="750"/>
      <c r="O29" s="750"/>
      <c r="P29" s="750"/>
      <c r="Q29" s="750"/>
    </row>
    <row r="30" spans="1:17" ht="15" customHeight="1">
      <c r="A30" s="750"/>
      <c r="B30" s="750"/>
      <c r="C30" s="750"/>
      <c r="D30" s="750"/>
      <c r="E30" s="750"/>
      <c r="F30" s="750"/>
      <c r="G30" s="750"/>
      <c r="H30" s="750"/>
      <c r="I30" s="750"/>
      <c r="J30" s="750"/>
      <c r="K30" s="750"/>
      <c r="L30" s="750"/>
      <c r="M30" s="750"/>
      <c r="N30" s="750"/>
      <c r="O30" s="750"/>
      <c r="P30" s="750"/>
      <c r="Q30" s="750"/>
    </row>
    <row r="31" spans="1:17" ht="15" customHeight="1">
      <c r="A31" s="750"/>
      <c r="B31" s="750"/>
      <c r="C31" s="750"/>
      <c r="D31" s="750"/>
      <c r="E31" s="750"/>
      <c r="F31" s="750"/>
      <c r="G31" s="750"/>
      <c r="H31" s="750"/>
      <c r="I31" s="750"/>
      <c r="J31" s="750"/>
      <c r="K31" s="750"/>
      <c r="L31" s="750"/>
      <c r="M31" s="750"/>
      <c r="N31" s="750"/>
      <c r="O31" s="750"/>
      <c r="P31" s="750"/>
      <c r="Q31" s="750"/>
    </row>
    <row r="32" spans="1:17" ht="15" customHeight="1">
      <c r="A32" s="750"/>
      <c r="B32" s="750"/>
      <c r="C32" s="750"/>
      <c r="D32" s="750"/>
      <c r="E32" s="750"/>
      <c r="F32" s="750"/>
      <c r="G32" s="750"/>
      <c r="H32" s="750"/>
      <c r="I32" s="750"/>
      <c r="J32" s="750"/>
      <c r="K32" s="750"/>
      <c r="L32" s="750"/>
      <c r="M32" s="750"/>
      <c r="N32" s="750"/>
      <c r="O32" s="750"/>
      <c r="P32" s="750"/>
      <c r="Q32" s="750"/>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83"/>
  <sheetViews>
    <sheetView showGridLines="0" zoomScaleNormal="100" workbookViewId="0">
      <selection activeCell="D18" sqref="D18"/>
    </sheetView>
  </sheetViews>
  <sheetFormatPr baseColWidth="10" defaultColWidth="11.44140625" defaultRowHeight="14.4"/>
  <cols>
    <col min="1" max="1" width="17.5546875" style="60" customWidth="1"/>
    <col min="2" max="2" width="25.88671875" style="60" customWidth="1"/>
    <col min="3" max="3" width="11.33203125" style="60" bestFit="1" customWidth="1"/>
    <col min="4" max="4" width="14.88671875" style="60" customWidth="1"/>
    <col min="5" max="7" width="11.33203125" style="60" bestFit="1" customWidth="1"/>
    <col min="8" max="16384" width="11.44140625" style="60"/>
  </cols>
  <sheetData>
    <row r="1" spans="1:10">
      <c r="A1" s="115"/>
      <c r="B1" s="115"/>
      <c r="C1" s="115"/>
      <c r="D1" s="115"/>
      <c r="E1" s="115"/>
      <c r="F1" s="115"/>
      <c r="G1" s="115"/>
      <c r="H1" s="115"/>
      <c r="I1" s="115"/>
      <c r="J1" s="115"/>
    </row>
    <row r="2" spans="1:10">
      <c r="A2" s="115"/>
      <c r="B2" s="115"/>
      <c r="C2" s="115"/>
      <c r="D2" s="115"/>
      <c r="E2" s="115"/>
      <c r="F2" s="115"/>
      <c r="G2" s="115"/>
      <c r="H2" s="115"/>
      <c r="I2" s="115"/>
      <c r="J2" s="115"/>
    </row>
    <row r="3" spans="1:10" ht="30" customHeight="1">
      <c r="A3" s="115"/>
      <c r="B3" s="115"/>
      <c r="C3" s="115"/>
      <c r="D3" s="115"/>
      <c r="E3" s="115"/>
      <c r="F3" s="115"/>
      <c r="G3" s="115"/>
      <c r="H3" s="115"/>
      <c r="I3" s="115"/>
      <c r="J3" s="115"/>
    </row>
    <row r="4" spans="1:10">
      <c r="A4" s="115"/>
      <c r="B4" s="115"/>
      <c r="C4" s="115"/>
      <c r="D4" s="115"/>
      <c r="E4" s="115"/>
      <c r="F4" s="115"/>
      <c r="G4" s="115"/>
      <c r="H4" s="115"/>
      <c r="I4" s="115"/>
      <c r="J4" s="115"/>
    </row>
    <row r="5" spans="1:10" ht="15" customHeight="1">
      <c r="A5" s="90"/>
      <c r="B5" s="90"/>
      <c r="C5" s="90"/>
      <c r="D5" s="90"/>
      <c r="E5" s="90"/>
      <c r="F5" s="90"/>
      <c r="G5" s="90"/>
      <c r="H5" s="90"/>
      <c r="I5" s="90"/>
      <c r="J5" s="90"/>
    </row>
    <row r="6" spans="1:10" ht="17.399999999999999" customHeight="1">
      <c r="A6" s="770" t="s">
        <v>218</v>
      </c>
      <c r="B6" s="770"/>
      <c r="C6" s="115"/>
      <c r="D6" s="115"/>
      <c r="E6" s="115"/>
      <c r="F6" s="115"/>
      <c r="G6" s="115"/>
      <c r="H6" s="115"/>
      <c r="I6" s="115"/>
      <c r="J6" s="115"/>
    </row>
    <row r="7" spans="1:10" ht="17.399999999999999" customHeight="1">
      <c r="A7" s="770"/>
      <c r="B7" s="770"/>
      <c r="C7" s="115"/>
      <c r="D7" s="115"/>
      <c r="E7" s="115"/>
      <c r="F7" s="115"/>
      <c r="G7" s="115"/>
      <c r="H7" s="115"/>
      <c r="I7" s="115"/>
      <c r="J7" s="115"/>
    </row>
    <row r="8" spans="1:10" ht="17.399999999999999" customHeight="1">
      <c r="A8" s="766" t="s">
        <v>307</v>
      </c>
      <c r="B8" s="766"/>
      <c r="C8" s="766"/>
      <c r="D8" s="766"/>
      <c r="E8" s="766"/>
      <c r="F8" s="766"/>
      <c r="G8" s="766"/>
      <c r="H8" s="766"/>
      <c r="I8" s="115"/>
      <c r="J8" s="115"/>
    </row>
    <row r="9" spans="1:10" ht="17.399999999999999" customHeight="1" thickBot="1">
      <c r="A9" s="767"/>
      <c r="B9" s="767"/>
      <c r="C9" s="767"/>
      <c r="D9" s="767"/>
      <c r="E9" s="767"/>
      <c r="F9" s="767"/>
      <c r="G9" s="766"/>
      <c r="H9" s="766"/>
      <c r="I9" s="115"/>
      <c r="J9" s="115"/>
    </row>
    <row r="10" spans="1:10" ht="17.399999999999999" customHeight="1">
      <c r="A10" s="428"/>
      <c r="B10" s="428"/>
      <c r="C10" s="429">
        <v>2024</v>
      </c>
      <c r="D10" s="430">
        <v>2023</v>
      </c>
      <c r="E10" s="429">
        <v>2022</v>
      </c>
      <c r="F10" s="678">
        <v>2021</v>
      </c>
      <c r="G10" s="38"/>
      <c r="H10" s="38"/>
      <c r="I10" s="115"/>
      <c r="J10" s="115"/>
    </row>
    <row r="11" spans="1:10" ht="17.399999999999999" customHeight="1">
      <c r="A11" s="755" t="s">
        <v>77</v>
      </c>
      <c r="B11" s="282" t="s">
        <v>219</v>
      </c>
      <c r="C11" s="485">
        <v>2892</v>
      </c>
      <c r="D11" s="21">
        <v>2755</v>
      </c>
      <c r="E11" s="21">
        <v>2961</v>
      </c>
      <c r="F11" s="433">
        <v>2890</v>
      </c>
      <c r="G11" s="14"/>
      <c r="H11" s="14"/>
      <c r="I11" s="115"/>
      <c r="J11" s="115"/>
    </row>
    <row r="12" spans="1:10" ht="17.399999999999999" customHeight="1">
      <c r="A12" s="756"/>
      <c r="B12" s="282" t="s">
        <v>220</v>
      </c>
      <c r="C12" s="266">
        <v>81</v>
      </c>
      <c r="D12" s="273">
        <v>166</v>
      </c>
      <c r="E12" s="273">
        <v>321</v>
      </c>
      <c r="F12" s="274">
        <v>459</v>
      </c>
      <c r="G12" s="14"/>
      <c r="H12" s="14"/>
      <c r="I12" s="115"/>
      <c r="J12" s="115"/>
    </row>
    <row r="13" spans="1:10" ht="17.399999999999999" customHeight="1">
      <c r="A13" s="757"/>
      <c r="B13" s="282" t="s">
        <v>221</v>
      </c>
      <c r="C13" s="266">
        <f t="shared" ref="C13:F13" si="0">SUM(C11:C12)</f>
        <v>2973</v>
      </c>
      <c r="D13" s="273">
        <f t="shared" si="0"/>
        <v>2921</v>
      </c>
      <c r="E13" s="273">
        <f t="shared" si="0"/>
        <v>3282</v>
      </c>
      <c r="F13" s="274">
        <f t="shared" si="0"/>
        <v>3349</v>
      </c>
      <c r="G13" s="14"/>
      <c r="H13" s="14"/>
      <c r="I13" s="115"/>
      <c r="J13" s="115"/>
    </row>
    <row r="14" spans="1:10" ht="17.399999999999999" customHeight="1">
      <c r="A14" s="758" t="s">
        <v>76</v>
      </c>
      <c r="B14" s="282" t="s">
        <v>219</v>
      </c>
      <c r="C14" s="266">
        <v>320</v>
      </c>
      <c r="D14" s="273">
        <v>274</v>
      </c>
      <c r="E14" s="273">
        <v>276</v>
      </c>
      <c r="F14" s="274">
        <v>237</v>
      </c>
      <c r="G14" s="14"/>
      <c r="H14" s="14"/>
      <c r="I14" s="115"/>
      <c r="J14" s="115"/>
    </row>
    <row r="15" spans="1:10" ht="17.399999999999999" customHeight="1">
      <c r="A15" s="759"/>
      <c r="B15" s="282" t="s">
        <v>220</v>
      </c>
      <c r="C15" s="266">
        <v>10</v>
      </c>
      <c r="D15" s="273">
        <v>37</v>
      </c>
      <c r="E15" s="273">
        <v>40</v>
      </c>
      <c r="F15" s="274">
        <v>80</v>
      </c>
      <c r="G15" s="14"/>
      <c r="H15" s="14"/>
      <c r="I15" s="115"/>
      <c r="J15" s="115"/>
    </row>
    <row r="16" spans="1:10" ht="17.399999999999999" customHeight="1">
      <c r="A16" s="760"/>
      <c r="B16" s="282" t="s">
        <v>222</v>
      </c>
      <c r="C16" s="266">
        <f t="shared" ref="C16:F16" si="1">SUM(C14:C15)</f>
        <v>330</v>
      </c>
      <c r="D16" s="273">
        <f t="shared" si="1"/>
        <v>311</v>
      </c>
      <c r="E16" s="273">
        <f t="shared" si="1"/>
        <v>316</v>
      </c>
      <c r="F16" s="274">
        <f t="shared" si="1"/>
        <v>317</v>
      </c>
      <c r="G16" s="14"/>
      <c r="H16" s="14"/>
      <c r="I16" s="115"/>
      <c r="J16" s="115"/>
    </row>
    <row r="17" spans="1:10" ht="17.399999999999999" customHeight="1">
      <c r="A17" s="753" t="s">
        <v>6</v>
      </c>
      <c r="B17" s="754"/>
      <c r="C17" s="621">
        <f t="shared" ref="C17:F17" si="2">SUM(C13+C16)</f>
        <v>3303</v>
      </c>
      <c r="D17" s="619">
        <f t="shared" si="2"/>
        <v>3232</v>
      </c>
      <c r="E17" s="619">
        <f t="shared" si="2"/>
        <v>3598</v>
      </c>
      <c r="F17" s="620">
        <f t="shared" si="2"/>
        <v>3666</v>
      </c>
      <c r="G17" s="14"/>
      <c r="H17" s="14"/>
      <c r="I17" s="115"/>
      <c r="J17" s="115"/>
    </row>
    <row r="18" spans="1:10" ht="17.399999999999999" customHeight="1">
      <c r="A18" s="330"/>
      <c r="B18" s="330"/>
      <c r="C18" s="11"/>
      <c r="D18" s="14"/>
      <c r="E18" s="14"/>
      <c r="F18" s="14"/>
      <c r="G18" s="14"/>
      <c r="H18" s="14"/>
      <c r="I18" s="115"/>
      <c r="J18" s="115"/>
    </row>
    <row r="19" spans="1:10" ht="17.399999999999999" customHeight="1">
      <c r="A19" s="766" t="s">
        <v>307</v>
      </c>
      <c r="B19" s="766"/>
      <c r="C19" s="766"/>
      <c r="D19" s="766"/>
      <c r="E19" s="766"/>
      <c r="F19" s="766"/>
      <c r="G19" s="766"/>
      <c r="H19" s="766"/>
      <c r="I19" s="115"/>
      <c r="J19" s="115"/>
    </row>
    <row r="20" spans="1:10" ht="15" customHeight="1" thickBot="1">
      <c r="A20" s="767"/>
      <c r="B20" s="767"/>
      <c r="C20" s="767"/>
      <c r="D20" s="767"/>
      <c r="E20" s="767"/>
      <c r="F20" s="767"/>
      <c r="G20" s="767"/>
      <c r="H20" s="767"/>
      <c r="I20" s="115"/>
      <c r="J20" s="115"/>
    </row>
    <row r="21" spans="1:10">
      <c r="A21" s="428"/>
      <c r="B21" s="428"/>
      <c r="C21" s="429" t="s">
        <v>17</v>
      </c>
      <c r="D21" s="430" t="s">
        <v>5</v>
      </c>
      <c r="E21" s="429" t="s">
        <v>213</v>
      </c>
      <c r="F21" s="431" t="s">
        <v>27</v>
      </c>
      <c r="G21" s="431" t="s">
        <v>80</v>
      </c>
      <c r="H21" s="432" t="s">
        <v>223</v>
      </c>
      <c r="I21" s="62"/>
    </row>
    <row r="22" spans="1:10">
      <c r="A22" s="755" t="s">
        <v>77</v>
      </c>
      <c r="B22" s="282" t="s">
        <v>219</v>
      </c>
      <c r="C22" s="485">
        <v>2892</v>
      </c>
      <c r="D22" s="21">
        <v>1345</v>
      </c>
      <c r="E22" s="21">
        <v>310</v>
      </c>
      <c r="F22" s="21">
        <v>2</v>
      </c>
      <c r="G22" s="21">
        <v>1233</v>
      </c>
      <c r="H22" s="433">
        <v>2</v>
      </c>
      <c r="I22" s="62"/>
    </row>
    <row r="23" spans="1:10">
      <c r="A23" s="756"/>
      <c r="B23" s="282" t="s">
        <v>220</v>
      </c>
      <c r="C23" s="266">
        <v>81</v>
      </c>
      <c r="D23" s="273">
        <v>18</v>
      </c>
      <c r="E23" s="273">
        <v>5</v>
      </c>
      <c r="F23" s="273">
        <v>0</v>
      </c>
      <c r="G23" s="273">
        <v>57</v>
      </c>
      <c r="H23" s="274">
        <v>1</v>
      </c>
      <c r="I23" s="62"/>
    </row>
    <row r="24" spans="1:10">
      <c r="A24" s="757"/>
      <c r="B24" s="282" t="s">
        <v>221</v>
      </c>
      <c r="C24" s="266">
        <f t="shared" ref="C24:H24" si="3">SUM(C22:C23)</f>
        <v>2973</v>
      </c>
      <c r="D24" s="273">
        <f t="shared" si="3"/>
        <v>1363</v>
      </c>
      <c r="E24" s="273">
        <f t="shared" si="3"/>
        <v>315</v>
      </c>
      <c r="F24" s="273">
        <f t="shared" si="3"/>
        <v>2</v>
      </c>
      <c r="G24" s="273">
        <f t="shared" si="3"/>
        <v>1290</v>
      </c>
      <c r="H24" s="274">
        <f t="shared" si="3"/>
        <v>3</v>
      </c>
      <c r="I24" s="62"/>
    </row>
    <row r="25" spans="1:10">
      <c r="A25" s="758" t="s">
        <v>76</v>
      </c>
      <c r="B25" s="282" t="s">
        <v>219</v>
      </c>
      <c r="C25" s="266">
        <v>320</v>
      </c>
      <c r="D25" s="273">
        <v>85</v>
      </c>
      <c r="E25" s="273">
        <v>76</v>
      </c>
      <c r="F25" s="273">
        <v>2</v>
      </c>
      <c r="G25" s="250">
        <v>156</v>
      </c>
      <c r="H25" s="274">
        <v>1</v>
      </c>
      <c r="I25" s="62"/>
    </row>
    <row r="26" spans="1:10">
      <c r="A26" s="759"/>
      <c r="B26" s="282" t="s">
        <v>220</v>
      </c>
      <c r="C26" s="266">
        <v>10</v>
      </c>
      <c r="D26" s="273">
        <v>1</v>
      </c>
      <c r="E26" s="273">
        <v>1</v>
      </c>
      <c r="F26" s="273">
        <v>0</v>
      </c>
      <c r="G26" s="273">
        <v>8</v>
      </c>
      <c r="H26" s="274">
        <v>0</v>
      </c>
      <c r="I26" s="62"/>
    </row>
    <row r="27" spans="1:10">
      <c r="A27" s="760"/>
      <c r="B27" s="282" t="s">
        <v>222</v>
      </c>
      <c r="C27" s="266">
        <f t="shared" ref="C27:H27" si="4">SUM(C25:C26)</f>
        <v>330</v>
      </c>
      <c r="D27" s="273">
        <f t="shared" si="4"/>
        <v>86</v>
      </c>
      <c r="E27" s="273">
        <f t="shared" si="4"/>
        <v>77</v>
      </c>
      <c r="F27" s="273">
        <f t="shared" si="4"/>
        <v>2</v>
      </c>
      <c r="G27" s="273">
        <f t="shared" si="4"/>
        <v>164</v>
      </c>
      <c r="H27" s="274">
        <f t="shared" si="4"/>
        <v>1</v>
      </c>
      <c r="I27" s="67"/>
    </row>
    <row r="28" spans="1:10">
      <c r="A28" s="753" t="s">
        <v>6</v>
      </c>
      <c r="B28" s="754"/>
      <c r="C28" s="621">
        <f t="shared" ref="C28:H28" si="5">SUM(C24+C27)</f>
        <v>3303</v>
      </c>
      <c r="D28" s="619">
        <f t="shared" si="5"/>
        <v>1449</v>
      </c>
      <c r="E28" s="619">
        <f t="shared" si="5"/>
        <v>392</v>
      </c>
      <c r="F28" s="619">
        <f t="shared" si="5"/>
        <v>4</v>
      </c>
      <c r="G28" s="622">
        <f t="shared" si="5"/>
        <v>1454</v>
      </c>
      <c r="H28" s="620">
        <f t="shared" si="5"/>
        <v>4</v>
      </c>
      <c r="I28" s="62"/>
    </row>
    <row r="29" spans="1:10">
      <c r="A29" s="434"/>
      <c r="B29" s="435"/>
      <c r="C29" s="436"/>
      <c r="D29" s="437"/>
      <c r="E29" s="62"/>
      <c r="F29" s="61"/>
      <c r="G29" s="61"/>
      <c r="I29" s="68"/>
    </row>
    <row r="30" spans="1:10" ht="15" customHeight="1">
      <c r="A30" s="766" t="s">
        <v>225</v>
      </c>
      <c r="B30" s="766"/>
      <c r="C30" s="766"/>
      <c r="D30" s="766"/>
      <c r="E30" s="766"/>
      <c r="F30" s="766"/>
      <c r="G30" s="766"/>
      <c r="H30" s="771"/>
      <c r="I30" s="167"/>
      <c r="J30" s="167"/>
    </row>
    <row r="31" spans="1:10" ht="15.75" customHeight="1" thickBot="1">
      <c r="A31" s="767"/>
      <c r="B31" s="767"/>
      <c r="C31" s="767"/>
      <c r="D31" s="767"/>
      <c r="E31" s="767"/>
      <c r="F31" s="767"/>
      <c r="G31" s="767"/>
      <c r="H31" s="772"/>
      <c r="I31" s="167"/>
      <c r="J31" s="167"/>
    </row>
    <row r="32" spans="1:10">
      <c r="A32" s="438"/>
      <c r="B32" s="439"/>
      <c r="C32" s="763" t="s">
        <v>77</v>
      </c>
      <c r="D32" s="764"/>
      <c r="E32" s="763" t="s">
        <v>76</v>
      </c>
      <c r="F32" s="764"/>
      <c r="G32" s="763" t="s">
        <v>6</v>
      </c>
      <c r="H32" s="765"/>
      <c r="I32" s="168"/>
      <c r="J32" s="167"/>
    </row>
    <row r="33" spans="1:31">
      <c r="A33" s="440"/>
      <c r="B33" s="441"/>
      <c r="C33" s="441" t="s">
        <v>7</v>
      </c>
      <c r="D33" s="442" t="s">
        <v>8</v>
      </c>
      <c r="E33" s="441" t="s">
        <v>7</v>
      </c>
      <c r="F33" s="441" t="s">
        <v>8</v>
      </c>
      <c r="G33" s="441" t="s">
        <v>7</v>
      </c>
      <c r="H33" s="443" t="s">
        <v>8</v>
      </c>
      <c r="I33" s="168"/>
      <c r="J33" s="167"/>
    </row>
    <row r="34" spans="1:31">
      <c r="A34" s="623" t="s">
        <v>224</v>
      </c>
      <c r="B34" s="624"/>
      <c r="C34" s="625">
        <v>3</v>
      </c>
      <c r="D34" s="626">
        <v>0.38</v>
      </c>
      <c r="E34" s="627">
        <v>5</v>
      </c>
      <c r="F34" s="628">
        <v>0.63</v>
      </c>
      <c r="G34" s="627">
        <v>8</v>
      </c>
      <c r="H34" s="629">
        <v>1</v>
      </c>
      <c r="I34" s="168"/>
      <c r="J34" s="167"/>
    </row>
    <row r="35" spans="1:31">
      <c r="A35" s="444" t="s">
        <v>226</v>
      </c>
      <c r="B35" s="444"/>
      <c r="C35" s="273">
        <v>6</v>
      </c>
      <c r="D35" s="558">
        <v>0.15</v>
      </c>
      <c r="E35" s="273">
        <v>35</v>
      </c>
      <c r="F35" s="558">
        <v>0.85</v>
      </c>
      <c r="G35" s="273">
        <v>41</v>
      </c>
      <c r="H35" s="559">
        <v>1</v>
      </c>
      <c r="I35" s="168"/>
      <c r="J35" s="167"/>
    </row>
    <row r="36" spans="1:31">
      <c r="A36" s="444" t="s">
        <v>227</v>
      </c>
      <c r="B36" s="444"/>
      <c r="C36" s="273">
        <v>16</v>
      </c>
      <c r="D36" s="558">
        <v>0.17</v>
      </c>
      <c r="E36" s="273">
        <v>77</v>
      </c>
      <c r="F36" s="558">
        <v>0.83</v>
      </c>
      <c r="G36" s="273">
        <v>93</v>
      </c>
      <c r="H36" s="559">
        <v>1</v>
      </c>
      <c r="I36" s="168"/>
      <c r="J36" s="167"/>
    </row>
    <row r="37" spans="1:31">
      <c r="A37" s="444" t="s">
        <v>228</v>
      </c>
      <c r="B37" s="444"/>
      <c r="C37" s="273">
        <v>24</v>
      </c>
      <c r="D37" s="558">
        <v>0.18</v>
      </c>
      <c r="E37" s="273">
        <v>110</v>
      </c>
      <c r="F37" s="558">
        <v>0.82</v>
      </c>
      <c r="G37" s="273">
        <v>134</v>
      </c>
      <c r="H37" s="559">
        <v>1</v>
      </c>
      <c r="I37" s="168"/>
      <c r="J37" s="167"/>
    </row>
    <row r="38" spans="1:31">
      <c r="A38" s="444" t="s">
        <v>28</v>
      </c>
      <c r="B38" s="62"/>
      <c r="C38" s="273">
        <v>172</v>
      </c>
      <c r="D38" s="558">
        <v>0.25</v>
      </c>
      <c r="E38" s="250">
        <v>515</v>
      </c>
      <c r="F38" s="558">
        <v>0.75</v>
      </c>
      <c r="G38" s="250">
        <v>687</v>
      </c>
      <c r="H38" s="559">
        <v>1</v>
      </c>
      <c r="I38" s="168"/>
      <c r="J38" s="167"/>
    </row>
    <row r="39" spans="1:31">
      <c r="A39" s="444" t="s">
        <v>229</v>
      </c>
      <c r="B39" s="444"/>
      <c r="C39" s="273">
        <v>53</v>
      </c>
      <c r="D39" s="558">
        <v>0.09</v>
      </c>
      <c r="E39" s="21">
        <v>562</v>
      </c>
      <c r="F39" s="558">
        <v>0.91</v>
      </c>
      <c r="G39" s="250">
        <v>615</v>
      </c>
      <c r="H39" s="559">
        <v>1</v>
      </c>
      <c r="I39" s="168"/>
      <c r="J39" s="167"/>
    </row>
    <row r="40" spans="1:31">
      <c r="A40" s="444" t="s">
        <v>252</v>
      </c>
      <c r="B40" s="445"/>
      <c r="C40" s="446">
        <v>59</v>
      </c>
      <c r="D40" s="569">
        <v>0.3</v>
      </c>
      <c r="E40" s="447">
        <v>1674</v>
      </c>
      <c r="F40" s="569">
        <v>0.97</v>
      </c>
      <c r="G40" s="447">
        <v>1733</v>
      </c>
      <c r="H40" s="570">
        <v>1</v>
      </c>
      <c r="I40" s="168"/>
      <c r="J40" s="167"/>
    </row>
    <row r="41" spans="1:31">
      <c r="A41" s="630" t="s">
        <v>230</v>
      </c>
      <c r="B41" s="631"/>
      <c r="C41" s="632">
        <f>SUM(C35:C40)</f>
        <v>330</v>
      </c>
      <c r="D41" s="633">
        <v>0.1</v>
      </c>
      <c r="E41" s="634">
        <f>SUM(E35:E40)</f>
        <v>2973</v>
      </c>
      <c r="F41" s="633">
        <v>0.9</v>
      </c>
      <c r="G41" s="634">
        <f>SUM(G35:G40)</f>
        <v>3303</v>
      </c>
      <c r="H41" s="635">
        <v>1</v>
      </c>
      <c r="I41" s="168"/>
      <c r="J41" s="167"/>
    </row>
    <row r="42" spans="1:31">
      <c r="A42" s="448"/>
      <c r="B42" s="449"/>
      <c r="C42" s="450"/>
      <c r="D42" s="451"/>
      <c r="E42" s="452"/>
      <c r="F42" s="452"/>
      <c r="G42" s="452"/>
      <c r="H42" s="452"/>
      <c r="I42" s="167"/>
      <c r="J42" s="167"/>
    </row>
    <row r="43" spans="1:31" ht="19.5" customHeight="1">
      <c r="A43" s="773" t="s">
        <v>231</v>
      </c>
      <c r="B43" s="773"/>
      <c r="C43" s="773"/>
      <c r="D43" s="773"/>
      <c r="E43" s="773"/>
      <c r="F43" s="773"/>
      <c r="G43" s="773"/>
      <c r="H43" s="773"/>
      <c r="I43" s="773"/>
      <c r="J43" s="774"/>
    </row>
    <row r="44" spans="1:31" ht="19.5" customHeight="1" thickBot="1">
      <c r="A44" s="767"/>
      <c r="B44" s="767"/>
      <c r="C44" s="767"/>
      <c r="D44" s="767"/>
      <c r="E44" s="767"/>
      <c r="F44" s="767"/>
      <c r="G44" s="767"/>
      <c r="H44" s="767"/>
      <c r="I44" s="767"/>
      <c r="J44" s="772"/>
      <c r="K44" s="453"/>
      <c r="L44" s="453"/>
      <c r="M44" s="453"/>
      <c r="N44" s="453"/>
      <c r="O44" s="453"/>
      <c r="P44" s="453"/>
      <c r="Q44" s="453"/>
      <c r="R44" s="453"/>
      <c r="S44" s="453"/>
      <c r="T44" s="453"/>
      <c r="U44" s="453"/>
      <c r="V44" s="453"/>
      <c r="W44" s="453"/>
      <c r="X44" s="453"/>
      <c r="Y44" s="453"/>
      <c r="Z44" s="453"/>
      <c r="AA44" s="453"/>
      <c r="AB44" s="453"/>
      <c r="AC44" s="453"/>
      <c r="AD44" s="453"/>
      <c r="AE44" s="454"/>
    </row>
    <row r="45" spans="1:31">
      <c r="A45" s="455"/>
      <c r="B45" s="456"/>
      <c r="C45" s="763" t="s">
        <v>29</v>
      </c>
      <c r="D45" s="764"/>
      <c r="E45" s="763" t="s">
        <v>30</v>
      </c>
      <c r="F45" s="764"/>
      <c r="G45" s="763" t="s">
        <v>31</v>
      </c>
      <c r="H45" s="764"/>
      <c r="I45" s="763" t="s">
        <v>6</v>
      </c>
      <c r="J45" s="765"/>
      <c r="K45" s="66"/>
      <c r="L45" s="66"/>
      <c r="M45" s="66"/>
      <c r="N45" s="66"/>
      <c r="O45" s="66"/>
      <c r="P45" s="66"/>
      <c r="Q45" s="66"/>
      <c r="R45" s="66"/>
      <c r="S45" s="66"/>
      <c r="T45" s="66"/>
      <c r="U45" s="66"/>
      <c r="V45" s="66"/>
      <c r="W45" s="66"/>
      <c r="X45" s="66"/>
      <c r="Y45" s="66"/>
      <c r="Z45" s="66"/>
      <c r="AA45" s="66"/>
      <c r="AB45" s="66"/>
      <c r="AC45" s="66"/>
      <c r="AD45" s="66"/>
      <c r="AE45" s="67"/>
    </row>
    <row r="46" spans="1:31">
      <c r="A46" s="428"/>
      <c r="B46" s="457"/>
      <c r="C46" s="457" t="s">
        <v>7</v>
      </c>
      <c r="D46" s="458" t="s">
        <v>8</v>
      </c>
      <c r="E46" s="459" t="s">
        <v>7</v>
      </c>
      <c r="F46" s="460" t="s">
        <v>8</v>
      </c>
      <c r="G46" s="460" t="s">
        <v>7</v>
      </c>
      <c r="H46" s="460" t="s">
        <v>8</v>
      </c>
      <c r="I46" s="460" t="s">
        <v>7</v>
      </c>
      <c r="J46" s="461" t="s">
        <v>8</v>
      </c>
    </row>
    <row r="47" spans="1:31">
      <c r="A47" s="623" t="s">
        <v>224</v>
      </c>
      <c r="B47" s="636"/>
      <c r="C47" s="637">
        <v>0</v>
      </c>
      <c r="D47" s="638">
        <v>0</v>
      </c>
      <c r="E47" s="639">
        <v>1</v>
      </c>
      <c r="F47" s="638">
        <v>0.13</v>
      </c>
      <c r="G47" s="639">
        <v>7</v>
      </c>
      <c r="H47" s="638">
        <v>0.88</v>
      </c>
      <c r="I47" s="639">
        <v>8</v>
      </c>
      <c r="J47" s="640">
        <v>1</v>
      </c>
      <c r="K47" s="59"/>
    </row>
    <row r="48" spans="1:31">
      <c r="A48" s="444" t="s">
        <v>226</v>
      </c>
      <c r="B48" s="282"/>
      <c r="C48" s="462">
        <v>1</v>
      </c>
      <c r="D48" s="571">
        <v>0.02</v>
      </c>
      <c r="E48" s="463">
        <v>20</v>
      </c>
      <c r="F48" s="574">
        <v>0.49</v>
      </c>
      <c r="G48" s="463">
        <v>20</v>
      </c>
      <c r="H48" s="577">
        <v>0.49</v>
      </c>
      <c r="I48" s="464">
        <v>41</v>
      </c>
      <c r="J48" s="580">
        <v>1</v>
      </c>
    </row>
    <row r="49" spans="1:10">
      <c r="A49" s="444" t="s">
        <v>227</v>
      </c>
      <c r="B49" s="282"/>
      <c r="C49" s="465">
        <v>1</v>
      </c>
      <c r="D49" s="572">
        <v>0.01</v>
      </c>
      <c r="E49" s="466">
        <v>69</v>
      </c>
      <c r="F49" s="575">
        <v>0.74</v>
      </c>
      <c r="G49" s="466">
        <v>23</v>
      </c>
      <c r="H49" s="578">
        <v>0.25</v>
      </c>
      <c r="I49" s="467">
        <v>93</v>
      </c>
      <c r="J49" s="580">
        <v>1</v>
      </c>
    </row>
    <row r="50" spans="1:10">
      <c r="A50" s="444" t="s">
        <v>228</v>
      </c>
      <c r="B50" s="282"/>
      <c r="C50" s="465">
        <v>1</v>
      </c>
      <c r="D50" s="572">
        <v>0.01</v>
      </c>
      <c r="E50" s="466">
        <v>111</v>
      </c>
      <c r="F50" s="575">
        <v>0.83</v>
      </c>
      <c r="G50" s="466">
        <v>22</v>
      </c>
      <c r="H50" s="578">
        <v>0.16</v>
      </c>
      <c r="I50" s="467">
        <v>134</v>
      </c>
      <c r="J50" s="580">
        <v>1</v>
      </c>
    </row>
    <row r="51" spans="1:10">
      <c r="A51" s="444" t="s">
        <v>28</v>
      </c>
      <c r="B51" s="61"/>
      <c r="C51" s="465">
        <v>120</v>
      </c>
      <c r="D51" s="572">
        <v>0.17</v>
      </c>
      <c r="E51" s="466">
        <v>481</v>
      </c>
      <c r="F51" s="575">
        <v>0.7</v>
      </c>
      <c r="G51" s="466">
        <v>86</v>
      </c>
      <c r="H51" s="579">
        <v>0.13</v>
      </c>
      <c r="I51" s="467">
        <v>687</v>
      </c>
      <c r="J51" s="580">
        <v>1</v>
      </c>
    </row>
    <row r="52" spans="1:10">
      <c r="A52" s="444" t="s">
        <v>229</v>
      </c>
      <c r="B52" s="282"/>
      <c r="C52" s="465">
        <v>111</v>
      </c>
      <c r="D52" s="573">
        <v>0.18</v>
      </c>
      <c r="E52" s="466">
        <v>432</v>
      </c>
      <c r="F52" s="575">
        <v>0.7</v>
      </c>
      <c r="G52" s="466">
        <v>72</v>
      </c>
      <c r="H52" s="577">
        <v>0.12</v>
      </c>
      <c r="I52" s="467">
        <v>615</v>
      </c>
      <c r="J52" s="580">
        <v>1</v>
      </c>
    </row>
    <row r="53" spans="1:10">
      <c r="A53" s="444" t="s">
        <v>252</v>
      </c>
      <c r="B53" s="61"/>
      <c r="C53" s="465">
        <v>275</v>
      </c>
      <c r="D53" s="572">
        <v>0.16</v>
      </c>
      <c r="E53" s="469">
        <v>1299</v>
      </c>
      <c r="F53" s="576">
        <v>0.75</v>
      </c>
      <c r="G53" s="469">
        <v>159</v>
      </c>
      <c r="H53" s="579">
        <v>0.09</v>
      </c>
      <c r="I53" s="468">
        <v>1733</v>
      </c>
      <c r="J53" s="580">
        <v>1</v>
      </c>
    </row>
    <row r="54" spans="1:10">
      <c r="A54" s="630" t="s">
        <v>230</v>
      </c>
      <c r="B54" s="641"/>
      <c r="C54" s="642">
        <f>SUM(C48:C53)</f>
        <v>509</v>
      </c>
      <c r="D54" s="643">
        <v>0.15</v>
      </c>
      <c r="E54" s="644">
        <f>SUM(E48:E53)</f>
        <v>2412</v>
      </c>
      <c r="F54" s="643">
        <v>0.73</v>
      </c>
      <c r="G54" s="642">
        <f>SUM(G48:G53)</f>
        <v>382</v>
      </c>
      <c r="H54" s="643">
        <v>0.12</v>
      </c>
      <c r="I54" s="644">
        <f>SUM(I48:I53)</f>
        <v>3303</v>
      </c>
      <c r="J54" s="645">
        <v>1</v>
      </c>
    </row>
    <row r="55" spans="1:10">
      <c r="A55" s="68"/>
      <c r="B55" s="68"/>
      <c r="C55" s="62"/>
      <c r="D55" s="68"/>
      <c r="F55" s="61"/>
      <c r="G55" s="61"/>
      <c r="H55" s="68"/>
      <c r="I55" s="67"/>
      <c r="J55" s="68"/>
    </row>
    <row r="56" spans="1:10" ht="19.5" customHeight="1">
      <c r="A56" s="766" t="s">
        <v>232</v>
      </c>
      <c r="B56" s="766"/>
      <c r="C56" s="766"/>
      <c r="D56" s="766"/>
    </row>
    <row r="57" spans="1:10" ht="19.5" customHeight="1" thickBot="1">
      <c r="A57" s="767"/>
      <c r="B57" s="767"/>
      <c r="C57" s="767"/>
      <c r="D57" s="767"/>
    </row>
    <row r="58" spans="1:10" ht="21.6">
      <c r="A58" s="470"/>
      <c r="B58" s="470"/>
      <c r="C58" s="441" t="s">
        <v>7</v>
      </c>
      <c r="D58" s="647" t="s">
        <v>233</v>
      </c>
      <c r="E58" s="471"/>
      <c r="F58" s="471"/>
      <c r="G58" s="471"/>
      <c r="H58" s="471"/>
      <c r="I58" s="471"/>
      <c r="J58" s="471"/>
    </row>
    <row r="59" spans="1:10">
      <c r="A59" s="768" t="s">
        <v>80</v>
      </c>
      <c r="B59" s="282" t="s">
        <v>9</v>
      </c>
      <c r="C59" s="472">
        <v>2424</v>
      </c>
      <c r="D59" s="473">
        <v>0.7</v>
      </c>
      <c r="E59" s="471"/>
      <c r="F59" s="471"/>
      <c r="G59" s="471"/>
      <c r="H59" s="471"/>
      <c r="I59" s="471"/>
      <c r="J59" s="471"/>
    </row>
    <row r="60" spans="1:10">
      <c r="A60" s="769"/>
      <c r="B60" s="282" t="s">
        <v>23</v>
      </c>
      <c r="C60" s="266">
        <v>106</v>
      </c>
      <c r="D60" s="473">
        <v>0.8</v>
      </c>
      <c r="E60" s="471"/>
      <c r="F60" s="471"/>
      <c r="G60" s="471"/>
      <c r="H60" s="471"/>
      <c r="I60" s="471"/>
      <c r="J60" s="471"/>
    </row>
    <row r="61" spans="1:10">
      <c r="A61" s="769"/>
      <c r="B61" s="282" t="s">
        <v>21</v>
      </c>
      <c r="C61" s="266">
        <v>66</v>
      </c>
      <c r="D61" s="473">
        <v>0.71</v>
      </c>
      <c r="E61" s="471"/>
      <c r="F61" s="471"/>
      <c r="G61" s="471"/>
      <c r="H61" s="471"/>
      <c r="I61" s="471"/>
      <c r="J61" s="471"/>
    </row>
    <row r="62" spans="1:10">
      <c r="A62" s="769"/>
      <c r="B62" s="282" t="s">
        <v>22</v>
      </c>
      <c r="C62" s="266">
        <v>20</v>
      </c>
      <c r="D62" s="473">
        <v>0.43</v>
      </c>
      <c r="E62" s="471"/>
      <c r="F62" s="471"/>
      <c r="G62" s="471"/>
      <c r="H62" s="471"/>
      <c r="I62" s="471"/>
      <c r="J62" s="471"/>
    </row>
    <row r="63" spans="1:10">
      <c r="A63" s="769"/>
      <c r="B63" s="282" t="s">
        <v>24</v>
      </c>
      <c r="C63" s="266">
        <v>17</v>
      </c>
      <c r="D63" s="473">
        <v>0.39</v>
      </c>
      <c r="E63" s="471"/>
      <c r="F63" s="471"/>
      <c r="G63" s="471"/>
      <c r="H63" s="471"/>
      <c r="I63" s="471"/>
      <c r="J63" s="471"/>
    </row>
    <row r="64" spans="1:10">
      <c r="A64" s="474" t="s">
        <v>5</v>
      </c>
      <c r="B64" s="282" t="s">
        <v>18</v>
      </c>
      <c r="C64" s="266">
        <v>375</v>
      </c>
      <c r="D64" s="473">
        <v>0.21</v>
      </c>
      <c r="E64" s="471"/>
      <c r="F64" s="471"/>
      <c r="G64" s="471"/>
      <c r="H64" s="471"/>
      <c r="I64" s="471"/>
      <c r="J64" s="471"/>
    </row>
    <row r="65" spans="1:11">
      <c r="A65" s="475" t="s">
        <v>213</v>
      </c>
      <c r="B65" s="282" t="s">
        <v>19</v>
      </c>
      <c r="C65" s="266">
        <v>443</v>
      </c>
      <c r="D65" s="473">
        <v>0.54</v>
      </c>
      <c r="E65" s="471"/>
      <c r="F65" s="471"/>
      <c r="G65" s="471"/>
      <c r="H65" s="471"/>
      <c r="I65" s="471"/>
      <c r="J65" s="471"/>
    </row>
    <row r="66" spans="1:11">
      <c r="A66" s="753" t="s">
        <v>6</v>
      </c>
      <c r="B66" s="761"/>
      <c r="C66" s="472">
        <f>SUM(C59:C65)</f>
        <v>3451</v>
      </c>
      <c r="D66" s="646">
        <v>0.51</v>
      </c>
      <c r="E66" s="471"/>
      <c r="F66" s="471"/>
      <c r="G66" s="471"/>
      <c r="H66" s="471"/>
      <c r="I66" s="471"/>
      <c r="J66" s="471"/>
    </row>
    <row r="67" spans="1:11">
      <c r="A67" s="330"/>
      <c r="B67" s="330"/>
      <c r="C67" s="11"/>
      <c r="D67" s="476"/>
      <c r="E67" s="471"/>
      <c r="F67" s="471"/>
      <c r="G67" s="471"/>
      <c r="H67" s="471"/>
      <c r="I67" s="471"/>
      <c r="J67" s="471"/>
    </row>
    <row r="68" spans="1:11" s="477" customFormat="1" ht="30" customHeight="1">
      <c r="A68" s="762" t="s">
        <v>234</v>
      </c>
      <c r="B68" s="762"/>
      <c r="C68" s="762"/>
      <c r="D68" s="762"/>
      <c r="E68" s="762"/>
      <c r="F68" s="762"/>
      <c r="G68" s="762"/>
      <c r="H68" s="762"/>
      <c r="I68" s="762"/>
      <c r="J68" s="762"/>
    </row>
    <row r="69" spans="1:11" s="477" customFormat="1" ht="37.950000000000003" customHeight="1">
      <c r="A69" s="762" t="s">
        <v>235</v>
      </c>
      <c r="B69" s="762"/>
      <c r="C69" s="762"/>
      <c r="D69" s="762"/>
      <c r="E69" s="762"/>
      <c r="F69" s="762"/>
      <c r="G69" s="762"/>
      <c r="H69" s="762"/>
      <c r="I69" s="762"/>
      <c r="J69" s="762"/>
    </row>
    <row r="70" spans="1:11" s="477" customFormat="1" ht="30" customHeight="1">
      <c r="A70" s="762" t="s">
        <v>236</v>
      </c>
      <c r="B70" s="762"/>
      <c r="C70" s="762"/>
      <c r="D70" s="762"/>
      <c r="E70" s="762"/>
      <c r="F70" s="762"/>
      <c r="G70" s="762"/>
      <c r="H70" s="762"/>
      <c r="I70" s="762"/>
      <c r="J70" s="762"/>
    </row>
    <row r="72" spans="1:11" ht="22.5" customHeight="1">
      <c r="A72" s="766" t="s">
        <v>237</v>
      </c>
      <c r="B72" s="766"/>
      <c r="C72" s="766"/>
      <c r="D72" s="766"/>
      <c r="E72" s="766"/>
      <c r="F72" s="766"/>
      <c r="G72" s="766"/>
      <c r="H72" s="766"/>
      <c r="I72" s="766"/>
      <c r="J72" s="766"/>
      <c r="K72" s="766"/>
    </row>
    <row r="73" spans="1:11" ht="22.5" customHeight="1">
      <c r="A73" s="766"/>
      <c r="B73" s="766"/>
      <c r="C73" s="766"/>
      <c r="D73" s="766"/>
      <c r="E73" s="766"/>
      <c r="F73" s="766"/>
      <c r="G73" s="766"/>
      <c r="H73" s="766"/>
      <c r="I73" s="766"/>
      <c r="J73" s="766"/>
      <c r="K73" s="766"/>
    </row>
    <row r="74" spans="1:11">
      <c r="A74" s="478"/>
      <c r="B74" s="478"/>
      <c r="C74" s="479" t="s">
        <v>7</v>
      </c>
      <c r="D74" s="648" t="s">
        <v>8</v>
      </c>
      <c r="E74" s="480"/>
    </row>
    <row r="75" spans="1:11">
      <c r="A75" s="755" t="s">
        <v>4</v>
      </c>
      <c r="B75" s="282" t="s">
        <v>9</v>
      </c>
      <c r="C75" s="266">
        <v>834</v>
      </c>
      <c r="D75" s="473">
        <v>0.79</v>
      </c>
    </row>
    <row r="76" spans="1:11">
      <c r="A76" s="756"/>
      <c r="B76" s="282" t="s">
        <v>23</v>
      </c>
      <c r="C76" s="266">
        <v>49</v>
      </c>
      <c r="D76" s="473">
        <v>0.55000000000000004</v>
      </c>
    </row>
    <row r="77" spans="1:11">
      <c r="A77" s="756"/>
      <c r="B77" s="282" t="s">
        <v>21</v>
      </c>
      <c r="C77" s="266">
        <v>38</v>
      </c>
      <c r="D77" s="473">
        <v>0.68</v>
      </c>
    </row>
    <row r="78" spans="1:11">
      <c r="A78" s="756"/>
      <c r="B78" s="282" t="s">
        <v>22</v>
      </c>
      <c r="C78" s="266">
        <v>14</v>
      </c>
      <c r="D78" s="473">
        <v>0.52</v>
      </c>
    </row>
    <row r="79" spans="1:11">
      <c r="A79" s="756"/>
      <c r="B79" s="282" t="s">
        <v>24</v>
      </c>
      <c r="C79" s="266">
        <v>10</v>
      </c>
      <c r="D79" s="473">
        <v>0.91</v>
      </c>
    </row>
    <row r="80" spans="1:11">
      <c r="A80" s="757"/>
      <c r="B80" s="282" t="s">
        <v>25</v>
      </c>
      <c r="C80" s="266">
        <v>0</v>
      </c>
      <c r="D80" s="473">
        <v>0</v>
      </c>
    </row>
    <row r="81" spans="1:4">
      <c r="A81" s="474" t="s">
        <v>5</v>
      </c>
      <c r="B81" s="282" t="s">
        <v>18</v>
      </c>
      <c r="C81" s="266">
        <v>1081</v>
      </c>
      <c r="D81" s="473">
        <v>0.77</v>
      </c>
    </row>
    <row r="82" spans="1:4">
      <c r="A82" s="475" t="s">
        <v>213</v>
      </c>
      <c r="B82" s="282" t="s">
        <v>19</v>
      </c>
      <c r="C82" s="266">
        <v>3</v>
      </c>
      <c r="D82" s="473">
        <v>8.0000000000000002E-3</v>
      </c>
    </row>
    <row r="83" spans="1:4">
      <c r="A83" s="751" t="s">
        <v>6</v>
      </c>
      <c r="B83" s="752"/>
      <c r="C83" s="472">
        <f>SUM(C75:C82)</f>
        <v>2029</v>
      </c>
      <c r="D83" s="646">
        <v>0.61</v>
      </c>
    </row>
  </sheetData>
  <mergeCells count="27">
    <mergeCell ref="A59:A63"/>
    <mergeCell ref="A6:B7"/>
    <mergeCell ref="C45:D45"/>
    <mergeCell ref="C32:D32"/>
    <mergeCell ref="A30:H31"/>
    <mergeCell ref="A43:J44"/>
    <mergeCell ref="A19:H20"/>
    <mergeCell ref="A8:H9"/>
    <mergeCell ref="A11:A13"/>
    <mergeCell ref="A14:A16"/>
    <mergeCell ref="A17:B17"/>
    <mergeCell ref="A83:B83"/>
    <mergeCell ref="A28:B28"/>
    <mergeCell ref="A22:A24"/>
    <mergeCell ref="A25:A27"/>
    <mergeCell ref="A66:B66"/>
    <mergeCell ref="A75:A80"/>
    <mergeCell ref="A69:J69"/>
    <mergeCell ref="A70:J70"/>
    <mergeCell ref="E32:F32"/>
    <mergeCell ref="G32:H32"/>
    <mergeCell ref="E45:F45"/>
    <mergeCell ref="G45:H45"/>
    <mergeCell ref="I45:J45"/>
    <mergeCell ref="A72:K73"/>
    <mergeCell ref="A68:J68"/>
    <mergeCell ref="A56:D57"/>
  </mergeCells>
  <pageMargins left="0.7" right="0.7" top="0.75" bottom="0.75" header="0.3" footer="0.3"/>
  <pageSetup paperSize="9" orientation="portrait" r:id="rId1"/>
  <ignoredErrors>
    <ignoredError sqref="C41 C54 G54"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3:H41"/>
  <sheetViews>
    <sheetView showGridLines="0" zoomScaleNormal="100" workbookViewId="0">
      <selection activeCell="C11" sqref="C11"/>
    </sheetView>
  </sheetViews>
  <sheetFormatPr baseColWidth="10" defaultColWidth="11.44140625" defaultRowHeight="14.4"/>
  <cols>
    <col min="1" max="1" width="14.44140625" style="60" customWidth="1"/>
    <col min="2" max="2" width="13" style="60" customWidth="1"/>
    <col min="3" max="3" width="17.33203125" style="60" customWidth="1"/>
    <col min="4" max="16384" width="11.44140625" style="60"/>
  </cols>
  <sheetData>
    <row r="3" spans="1:8" ht="30.6" customHeight="1"/>
    <row r="5" spans="1:8">
      <c r="A5" s="90"/>
      <c r="B5" s="90"/>
      <c r="C5" s="90"/>
      <c r="D5" s="90"/>
      <c r="E5" s="90"/>
      <c r="F5" s="90"/>
      <c r="G5" s="90"/>
      <c r="H5" s="90"/>
    </row>
    <row r="6" spans="1:8">
      <c r="A6" s="786" t="s">
        <v>238</v>
      </c>
      <c r="B6" s="786"/>
      <c r="C6" s="115"/>
      <c r="D6" s="115"/>
      <c r="E6" s="115"/>
      <c r="F6" s="115"/>
      <c r="G6" s="115"/>
      <c r="H6" s="115"/>
    </row>
    <row r="7" spans="1:8">
      <c r="A7" s="786"/>
      <c r="B7" s="786"/>
      <c r="C7" s="115"/>
      <c r="D7" s="115"/>
      <c r="E7" s="115"/>
      <c r="F7" s="115"/>
      <c r="G7" s="115"/>
      <c r="H7" s="115"/>
    </row>
    <row r="8" spans="1:8" ht="15" customHeight="1">
      <c r="A8" s="766" t="s">
        <v>239</v>
      </c>
      <c r="B8" s="766"/>
      <c r="C8" s="766"/>
      <c r="D8" s="766"/>
      <c r="E8" s="766"/>
      <c r="F8" s="766"/>
      <c r="G8" s="766"/>
      <c r="H8" s="766"/>
    </row>
    <row r="9" spans="1:8" ht="21" customHeight="1" thickBot="1">
      <c r="A9" s="767"/>
      <c r="B9" s="767"/>
      <c r="C9" s="767"/>
      <c r="D9" s="767"/>
      <c r="E9" s="767"/>
      <c r="F9" s="767"/>
      <c r="G9" s="767"/>
      <c r="H9" s="767"/>
    </row>
    <row r="10" spans="1:8">
      <c r="A10" s="470"/>
      <c r="B10" s="470"/>
      <c r="C10" s="470"/>
      <c r="D10" s="482" t="s">
        <v>17</v>
      </c>
      <c r="E10" s="482" t="s">
        <v>5</v>
      </c>
      <c r="F10" s="482" t="s">
        <v>213</v>
      </c>
      <c r="G10" s="482" t="s">
        <v>27</v>
      </c>
      <c r="H10" s="483" t="s">
        <v>80</v>
      </c>
    </row>
    <row r="11" spans="1:8">
      <c r="A11" s="781" t="s">
        <v>240</v>
      </c>
      <c r="B11" s="783" t="s">
        <v>77</v>
      </c>
      <c r="C11" s="484" t="s">
        <v>242</v>
      </c>
      <c r="D11" s="485">
        <f>SUM(E11:H11)</f>
        <v>499</v>
      </c>
      <c r="E11" s="21">
        <v>135</v>
      </c>
      <c r="F11" s="21">
        <v>266</v>
      </c>
      <c r="G11" s="21" t="s">
        <v>2</v>
      </c>
      <c r="H11" s="486">
        <v>98</v>
      </c>
    </row>
    <row r="12" spans="1:8">
      <c r="A12" s="781"/>
      <c r="B12" s="783"/>
      <c r="C12" s="487" t="s">
        <v>243</v>
      </c>
      <c r="D12" s="488">
        <v>0.15379999999999999</v>
      </c>
      <c r="E12" s="489">
        <v>9.3600000000000003E-2</v>
      </c>
      <c r="F12" s="489">
        <v>0.85809999999999997</v>
      </c>
      <c r="G12" s="275" t="s">
        <v>2</v>
      </c>
      <c r="H12" s="481">
        <v>6.6100000000000006E-2</v>
      </c>
    </row>
    <row r="13" spans="1:8">
      <c r="A13" s="781"/>
      <c r="B13" s="784" t="s">
        <v>76</v>
      </c>
      <c r="C13" s="484" t="s">
        <v>242</v>
      </c>
      <c r="D13" s="485">
        <f>SUM(E13:H13)</f>
        <v>100</v>
      </c>
      <c r="E13" s="251">
        <v>18</v>
      </c>
      <c r="F13" s="273">
        <v>51</v>
      </c>
      <c r="G13" s="273" t="s">
        <v>2</v>
      </c>
      <c r="H13" s="490">
        <v>31</v>
      </c>
    </row>
    <row r="14" spans="1:8" ht="15" thickBot="1">
      <c r="A14" s="782"/>
      <c r="B14" s="785"/>
      <c r="C14" s="487" t="s">
        <v>243</v>
      </c>
      <c r="D14" s="491">
        <v>3.08</v>
      </c>
      <c r="E14" s="489">
        <v>1.2500000000000001E-2</v>
      </c>
      <c r="F14" s="492">
        <v>0.16450000000000001</v>
      </c>
      <c r="G14" s="493" t="s">
        <v>2</v>
      </c>
      <c r="H14" s="494">
        <v>2.0899999999999998E-2</v>
      </c>
    </row>
    <row r="15" spans="1:8">
      <c r="A15" s="775" t="s">
        <v>241</v>
      </c>
      <c r="B15" s="778" t="s">
        <v>32</v>
      </c>
      <c r="C15" s="470" t="s">
        <v>242</v>
      </c>
      <c r="D15" s="495">
        <f>SUM(E15:H15)</f>
        <v>131</v>
      </c>
      <c r="E15" s="496">
        <v>45</v>
      </c>
      <c r="F15" s="496">
        <v>68</v>
      </c>
      <c r="G15" s="496" t="s">
        <v>2</v>
      </c>
      <c r="H15" s="336">
        <v>18</v>
      </c>
    </row>
    <row r="16" spans="1:8">
      <c r="A16" s="776"/>
      <c r="B16" s="779"/>
      <c r="C16" s="487" t="s">
        <v>243</v>
      </c>
      <c r="D16" s="497">
        <v>4.0399999999999998E-2</v>
      </c>
      <c r="E16" s="489">
        <v>3.1199999999999999E-2</v>
      </c>
      <c r="F16" s="489">
        <v>0.21940000000000001</v>
      </c>
      <c r="G16" s="498" t="s">
        <v>2</v>
      </c>
      <c r="H16" s="481">
        <v>1.21E-2</v>
      </c>
    </row>
    <row r="17" spans="1:8">
      <c r="A17" s="776"/>
      <c r="B17" s="780" t="s">
        <v>30</v>
      </c>
      <c r="C17" s="484" t="s">
        <v>242</v>
      </c>
      <c r="D17" s="499">
        <f>SUM(E17:H17)</f>
        <v>429</v>
      </c>
      <c r="E17" s="273">
        <v>103</v>
      </c>
      <c r="F17" s="273">
        <v>225</v>
      </c>
      <c r="G17" s="273" t="s">
        <v>2</v>
      </c>
      <c r="H17" s="308">
        <v>101</v>
      </c>
    </row>
    <row r="18" spans="1:8">
      <c r="A18" s="776"/>
      <c r="B18" s="779"/>
      <c r="C18" s="487" t="s">
        <v>243</v>
      </c>
      <c r="D18" s="497">
        <v>0.1323</v>
      </c>
      <c r="E18" s="489">
        <v>7.1400000000000005E-2</v>
      </c>
      <c r="F18" s="489">
        <v>0.7258</v>
      </c>
      <c r="G18" s="498" t="s">
        <v>2</v>
      </c>
      <c r="H18" s="481">
        <v>6.8099999999999994E-2</v>
      </c>
    </row>
    <row r="19" spans="1:8">
      <c r="A19" s="776"/>
      <c r="B19" s="780" t="s">
        <v>33</v>
      </c>
      <c r="C19" s="484" t="s">
        <v>242</v>
      </c>
      <c r="D19" s="499">
        <f>SUM(E19:H19)</f>
        <v>39</v>
      </c>
      <c r="E19" s="273">
        <v>5</v>
      </c>
      <c r="F19" s="273">
        <v>24</v>
      </c>
      <c r="G19" s="273" t="s">
        <v>2</v>
      </c>
      <c r="H19" s="308">
        <v>10</v>
      </c>
    </row>
    <row r="20" spans="1:8">
      <c r="A20" s="777"/>
      <c r="B20" s="779"/>
      <c r="C20" s="487" t="s">
        <v>243</v>
      </c>
      <c r="D20" s="174">
        <v>1.2E-2</v>
      </c>
      <c r="E20" s="500">
        <v>3.5000000000000001E-3</v>
      </c>
      <c r="F20" s="500">
        <v>7.7399999999999997E-2</v>
      </c>
      <c r="G20" s="501" t="s">
        <v>2</v>
      </c>
      <c r="H20" s="502">
        <v>6.7000000000000002E-3</v>
      </c>
    </row>
    <row r="21" spans="1:8">
      <c r="A21" s="503"/>
      <c r="B21" s="319"/>
      <c r="C21" s="504"/>
      <c r="D21" s="505"/>
      <c r="E21" s="506"/>
      <c r="F21" s="506"/>
      <c r="G21" s="507"/>
      <c r="H21" s="506"/>
    </row>
    <row r="22" spans="1:8" ht="15" customHeight="1">
      <c r="A22" s="766" t="s">
        <v>244</v>
      </c>
      <c r="B22" s="766"/>
      <c r="C22" s="766"/>
      <c r="D22" s="766"/>
      <c r="E22" s="766"/>
      <c r="F22" s="766"/>
      <c r="G22" s="766"/>
      <c r="H22" s="766"/>
    </row>
    <row r="23" spans="1:8" ht="15" customHeight="1" thickBot="1">
      <c r="A23" s="767"/>
      <c r="B23" s="767"/>
      <c r="C23" s="767"/>
      <c r="D23" s="767"/>
      <c r="E23" s="767"/>
      <c r="F23" s="767"/>
      <c r="G23" s="767"/>
      <c r="H23" s="767"/>
    </row>
    <row r="24" spans="1:8" ht="15" customHeight="1" thickBot="1">
      <c r="A24" s="470"/>
      <c r="B24" s="470"/>
      <c r="C24" s="470"/>
      <c r="D24" s="482" t="s">
        <v>17</v>
      </c>
      <c r="E24" s="482" t="s">
        <v>5</v>
      </c>
      <c r="F24" s="482" t="s">
        <v>213</v>
      </c>
      <c r="G24" s="482" t="s">
        <v>27</v>
      </c>
      <c r="H24" s="483" t="s">
        <v>80</v>
      </c>
    </row>
    <row r="25" spans="1:8">
      <c r="A25" s="781" t="s">
        <v>240</v>
      </c>
      <c r="B25" s="783" t="s">
        <v>77</v>
      </c>
      <c r="C25" s="484" t="s">
        <v>242</v>
      </c>
      <c r="D25" s="485">
        <f>SUM(E25:H25)</f>
        <v>413</v>
      </c>
      <c r="E25" s="21">
        <v>134</v>
      </c>
      <c r="F25" s="21">
        <v>137</v>
      </c>
      <c r="G25" s="21">
        <v>1</v>
      </c>
      <c r="H25" s="508">
        <v>141</v>
      </c>
    </row>
    <row r="26" spans="1:8">
      <c r="A26" s="781"/>
      <c r="B26" s="783"/>
      <c r="C26" s="487" t="s">
        <v>243</v>
      </c>
      <c r="D26" s="488">
        <v>0.1273</v>
      </c>
      <c r="E26" s="489">
        <v>9.2899999999999996E-2</v>
      </c>
      <c r="F26" s="489">
        <v>0.44190000000000002</v>
      </c>
      <c r="G26" s="489">
        <v>0.22220000000000001</v>
      </c>
      <c r="H26" s="509">
        <v>9.5100000000000004E-2</v>
      </c>
    </row>
    <row r="27" spans="1:8">
      <c r="A27" s="781"/>
      <c r="B27" s="784" t="s">
        <v>76</v>
      </c>
      <c r="C27" s="484" t="s">
        <v>242</v>
      </c>
      <c r="D27" s="485">
        <f>SUM(E27:H27)</f>
        <v>92</v>
      </c>
      <c r="E27" s="251">
        <v>14</v>
      </c>
      <c r="F27" s="273">
        <v>27</v>
      </c>
      <c r="G27" s="273" t="s">
        <v>2</v>
      </c>
      <c r="H27" s="274">
        <v>51</v>
      </c>
    </row>
    <row r="28" spans="1:8" ht="15" thickBot="1">
      <c r="A28" s="782"/>
      <c r="B28" s="785"/>
      <c r="C28" s="487" t="s">
        <v>243</v>
      </c>
      <c r="D28" s="491">
        <v>2.84</v>
      </c>
      <c r="E28" s="489">
        <v>9.7000000000000003E-3</v>
      </c>
      <c r="F28" s="492">
        <v>8.7099999999999997E-2</v>
      </c>
      <c r="G28" s="492">
        <v>0</v>
      </c>
      <c r="H28" s="510">
        <v>3.44E-2</v>
      </c>
    </row>
    <row r="29" spans="1:8">
      <c r="A29" s="775" t="s">
        <v>241</v>
      </c>
      <c r="B29" s="778" t="s">
        <v>32</v>
      </c>
      <c r="C29" s="470" t="s">
        <v>242</v>
      </c>
      <c r="D29" s="495">
        <f>SUM(E29:H29)</f>
        <v>82</v>
      </c>
      <c r="E29" s="496">
        <v>20</v>
      </c>
      <c r="F29" s="496">
        <v>31</v>
      </c>
      <c r="G29" s="496">
        <v>1</v>
      </c>
      <c r="H29" s="336">
        <v>30</v>
      </c>
    </row>
    <row r="30" spans="1:8">
      <c r="A30" s="776"/>
      <c r="B30" s="779"/>
      <c r="C30" s="487" t="s">
        <v>243</v>
      </c>
      <c r="D30" s="497">
        <v>2.53E-2</v>
      </c>
      <c r="E30" s="489">
        <v>1.3899999999999999E-2</v>
      </c>
      <c r="F30" s="489">
        <v>0.1</v>
      </c>
      <c r="G30" s="489">
        <v>0.22220000000000001</v>
      </c>
      <c r="H30" s="509">
        <v>2.0199999999999999E-2</v>
      </c>
    </row>
    <row r="31" spans="1:8">
      <c r="A31" s="776"/>
      <c r="B31" s="780" t="s">
        <v>30</v>
      </c>
      <c r="C31" s="484" t="s">
        <v>242</v>
      </c>
      <c r="D31" s="499">
        <f>SUM(E31:H31)</f>
        <v>356</v>
      </c>
      <c r="E31" s="273">
        <v>102</v>
      </c>
      <c r="F31" s="273">
        <v>119</v>
      </c>
      <c r="G31" s="273" t="s">
        <v>2</v>
      </c>
      <c r="H31" s="308">
        <v>135</v>
      </c>
    </row>
    <row r="32" spans="1:8">
      <c r="A32" s="776"/>
      <c r="B32" s="779"/>
      <c r="C32" s="487" t="s">
        <v>243</v>
      </c>
      <c r="D32" s="488">
        <v>0.10979999999999999</v>
      </c>
      <c r="E32" s="489">
        <v>7.0699999999999999E-2</v>
      </c>
      <c r="F32" s="489">
        <v>0.38390000000000002</v>
      </c>
      <c r="G32" s="489">
        <v>0</v>
      </c>
      <c r="H32" s="509">
        <v>9.11E-2</v>
      </c>
    </row>
    <row r="33" spans="1:8">
      <c r="A33" s="776"/>
      <c r="B33" s="780" t="s">
        <v>33</v>
      </c>
      <c r="C33" s="484" t="s">
        <v>242</v>
      </c>
      <c r="D33" s="485">
        <f>SUM(E33:H33)</f>
        <v>67</v>
      </c>
      <c r="E33" s="273">
        <v>26</v>
      </c>
      <c r="F33" s="273">
        <v>14</v>
      </c>
      <c r="G33" s="273" t="s">
        <v>2</v>
      </c>
      <c r="H33" s="308">
        <v>27</v>
      </c>
    </row>
    <row r="34" spans="1:8">
      <c r="A34" s="777"/>
      <c r="B34" s="779"/>
      <c r="C34" s="487" t="s">
        <v>243</v>
      </c>
      <c r="D34" s="174">
        <v>2.07E-2</v>
      </c>
      <c r="E34" s="155">
        <v>1.7999999999999999E-2</v>
      </c>
      <c r="F34" s="500">
        <v>4.5199999999999997E-2</v>
      </c>
      <c r="G34" s="155">
        <v>0</v>
      </c>
      <c r="H34" s="511">
        <v>1.8200000000000001E-2</v>
      </c>
    </row>
    <row r="37" spans="1:8">
      <c r="A37" s="766" t="s">
        <v>297</v>
      </c>
      <c r="B37" s="766"/>
      <c r="C37" s="766"/>
      <c r="D37" s="766"/>
      <c r="E37" s="766"/>
      <c r="F37" s="766"/>
      <c r="G37" s="766"/>
    </row>
    <row r="38" spans="1:8" ht="15" thickBot="1">
      <c r="A38" s="767"/>
      <c r="B38" s="767"/>
      <c r="C38" s="767"/>
      <c r="D38" s="767"/>
      <c r="E38" s="767"/>
      <c r="F38" s="767"/>
      <c r="G38" s="767"/>
    </row>
    <row r="39" spans="1:8">
      <c r="C39" s="649" t="s">
        <v>246</v>
      </c>
      <c r="D39" s="649"/>
      <c r="E39" s="649"/>
      <c r="F39" s="649"/>
      <c r="G39" s="790">
        <v>2024</v>
      </c>
      <c r="H39" s="790"/>
    </row>
    <row r="40" spans="1:8" ht="24" customHeight="1">
      <c r="A40" s="789" t="s">
        <v>60</v>
      </c>
      <c r="B40" s="789"/>
      <c r="C40" s="787" t="s">
        <v>247</v>
      </c>
      <c r="D40" s="787"/>
      <c r="E40" s="787"/>
      <c r="F40" s="787"/>
      <c r="G40" s="791">
        <v>4.9599999999999998E-2</v>
      </c>
      <c r="H40" s="792"/>
    </row>
    <row r="41" spans="1:8" ht="31.95" customHeight="1">
      <c r="A41" s="789" t="s">
        <v>245</v>
      </c>
      <c r="B41" s="789"/>
      <c r="C41" s="788" t="s">
        <v>248</v>
      </c>
      <c r="D41" s="788"/>
      <c r="E41" s="788"/>
      <c r="F41" s="788"/>
      <c r="G41" s="793">
        <v>2.9000000000000001E-2</v>
      </c>
      <c r="H41" s="794"/>
    </row>
  </sheetData>
  <mergeCells count="25">
    <mergeCell ref="A37:G38"/>
    <mergeCell ref="C40:F40"/>
    <mergeCell ref="C41:F41"/>
    <mergeCell ref="A41:B41"/>
    <mergeCell ref="A40:B40"/>
    <mergeCell ref="G39:H39"/>
    <mergeCell ref="G40:H40"/>
    <mergeCell ref="G41:H41"/>
    <mergeCell ref="A6:B7"/>
    <mergeCell ref="A8:H9"/>
    <mergeCell ref="A25:A28"/>
    <mergeCell ref="B25:B26"/>
    <mergeCell ref="B27:B28"/>
    <mergeCell ref="A29:A34"/>
    <mergeCell ref="B29:B30"/>
    <mergeCell ref="B31:B32"/>
    <mergeCell ref="B33:B34"/>
    <mergeCell ref="A11:A14"/>
    <mergeCell ref="B11:B12"/>
    <mergeCell ref="B13:B14"/>
    <mergeCell ref="A15:A20"/>
    <mergeCell ref="B15:B16"/>
    <mergeCell ref="B17:B18"/>
    <mergeCell ref="B19:B20"/>
    <mergeCell ref="A22:H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C11" sqref="C11"/>
    </sheetView>
  </sheetViews>
  <sheetFormatPr baseColWidth="10" defaultColWidth="8.5546875" defaultRowHeight="10.8"/>
  <cols>
    <col min="1" max="1" width="20.88671875" style="1" customWidth="1"/>
    <col min="2" max="2" width="13.5546875" style="1" customWidth="1"/>
    <col min="3" max="6" width="20.44140625" style="58"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8.95" customHeight="1"/>
    <row r="4" spans="1:13" ht="15" customHeight="1">
      <c r="A4" s="471"/>
      <c r="B4" s="471"/>
    </row>
    <row r="5" spans="1:13" ht="15" customHeight="1">
      <c r="A5" s="95"/>
      <c r="B5" s="95"/>
      <c r="C5" s="96"/>
      <c r="D5" s="96"/>
      <c r="E5" s="96"/>
      <c r="F5" s="96"/>
    </row>
    <row r="6" spans="1:13" ht="15" customHeight="1">
      <c r="A6" s="802" t="s">
        <v>249</v>
      </c>
      <c r="B6" s="802"/>
    </row>
    <row r="7" spans="1:13" ht="15" customHeight="1">
      <c r="A7" s="802"/>
      <c r="B7" s="802"/>
    </row>
    <row r="8" spans="1:13" ht="15" customHeight="1">
      <c r="A8" s="766" t="s">
        <v>268</v>
      </c>
      <c r="B8" s="766"/>
      <c r="C8" s="766"/>
      <c r="D8" s="766"/>
      <c r="E8" s="766"/>
      <c r="F8" s="766"/>
    </row>
    <row r="9" spans="1:13" ht="15" customHeight="1" thickBot="1">
      <c r="A9" s="767"/>
      <c r="B9" s="767"/>
      <c r="C9" s="767"/>
      <c r="D9" s="767"/>
      <c r="E9" s="767"/>
      <c r="F9" s="767"/>
      <c r="G9" s="2"/>
      <c r="H9" s="3"/>
      <c r="I9" s="3"/>
      <c r="J9" s="4"/>
      <c r="K9" s="4"/>
      <c r="L9" s="4"/>
    </row>
    <row r="10" spans="1:13" ht="15" customHeight="1">
      <c r="A10" s="295"/>
      <c r="B10" s="295"/>
      <c r="C10" s="257" t="s">
        <v>17</v>
      </c>
      <c r="D10" s="264" t="s">
        <v>5</v>
      </c>
      <c r="E10" s="144" t="s">
        <v>213</v>
      </c>
      <c r="F10" s="270" t="s">
        <v>80</v>
      </c>
      <c r="G10" s="5"/>
      <c r="H10" s="6"/>
      <c r="I10" s="7"/>
      <c r="J10" s="8"/>
      <c r="K10" s="8"/>
      <c r="L10" s="8"/>
      <c r="M10" s="9"/>
    </row>
    <row r="11" spans="1:13" ht="15" customHeight="1">
      <c r="A11" s="797" t="s">
        <v>226</v>
      </c>
      <c r="B11" s="259" t="s">
        <v>77</v>
      </c>
      <c r="C11" s="266">
        <f>SUM(D11:F11)</f>
        <v>31</v>
      </c>
      <c r="D11" s="246">
        <v>8</v>
      </c>
      <c r="E11" s="245">
        <v>0</v>
      </c>
      <c r="F11" s="371">
        <v>23</v>
      </c>
      <c r="G11" s="10"/>
      <c r="H11" s="11"/>
      <c r="I11" s="12"/>
      <c r="J11" s="12"/>
      <c r="K11" s="12"/>
      <c r="L11" s="12"/>
      <c r="M11" s="12"/>
    </row>
    <row r="12" spans="1:13" ht="15" customHeight="1">
      <c r="A12" s="798"/>
      <c r="B12" s="259" t="s">
        <v>76</v>
      </c>
      <c r="C12" s="266">
        <f t="shared" ref="C12:C22" si="0">SUM(D12:F12)</f>
        <v>5</v>
      </c>
      <c r="D12" s="246">
        <v>3</v>
      </c>
      <c r="E12" s="245">
        <v>0</v>
      </c>
      <c r="F12" s="371">
        <v>2</v>
      </c>
      <c r="G12" s="10"/>
      <c r="H12" s="11"/>
      <c r="I12" s="12"/>
      <c r="J12" s="12"/>
      <c r="K12" s="12"/>
      <c r="L12" s="12"/>
      <c r="M12" s="12"/>
    </row>
    <row r="13" spans="1:13" ht="15" customHeight="1">
      <c r="A13" s="714" t="s">
        <v>250</v>
      </c>
      <c r="B13" s="259" t="s">
        <v>77</v>
      </c>
      <c r="C13" s="266">
        <f t="shared" si="0"/>
        <v>71</v>
      </c>
      <c r="D13" s="251">
        <v>24</v>
      </c>
      <c r="E13" s="250">
        <v>33</v>
      </c>
      <c r="F13" s="308">
        <v>14</v>
      </c>
      <c r="H13" s="11"/>
      <c r="I13" s="12"/>
      <c r="J13" s="12"/>
      <c r="K13" s="12"/>
      <c r="L13" s="12"/>
      <c r="M13" s="12"/>
    </row>
    <row r="14" spans="1:13" ht="15" customHeight="1">
      <c r="A14" s="716"/>
      <c r="B14" s="259" t="s">
        <v>76</v>
      </c>
      <c r="C14" s="266">
        <f t="shared" si="0"/>
        <v>13</v>
      </c>
      <c r="D14" s="251">
        <v>2</v>
      </c>
      <c r="E14" s="250">
        <v>7</v>
      </c>
      <c r="F14" s="308">
        <v>4</v>
      </c>
      <c r="H14" s="11"/>
      <c r="I14" s="12"/>
      <c r="J14" s="12"/>
      <c r="K14" s="12"/>
      <c r="L14" s="12"/>
      <c r="M14" s="12"/>
    </row>
    <row r="15" spans="1:13" ht="15" customHeight="1">
      <c r="A15" s="714" t="s">
        <v>251</v>
      </c>
      <c r="B15" s="259" t="s">
        <v>77</v>
      </c>
      <c r="C15" s="266">
        <f t="shared" si="0"/>
        <v>60</v>
      </c>
      <c r="D15" s="251">
        <v>25</v>
      </c>
      <c r="E15" s="250">
        <v>9</v>
      </c>
      <c r="F15" s="308">
        <v>26</v>
      </c>
      <c r="H15" s="11"/>
      <c r="I15" s="12"/>
      <c r="J15" s="12"/>
      <c r="K15" s="12"/>
      <c r="L15" s="12"/>
      <c r="M15" s="12"/>
    </row>
    <row r="16" spans="1:13" ht="15" customHeight="1">
      <c r="A16" s="716"/>
      <c r="B16" s="259" t="s">
        <v>76</v>
      </c>
      <c r="C16" s="266">
        <f t="shared" si="0"/>
        <v>20</v>
      </c>
      <c r="D16" s="251">
        <v>8</v>
      </c>
      <c r="E16" s="250">
        <v>0</v>
      </c>
      <c r="F16" s="308">
        <v>12</v>
      </c>
      <c r="H16" s="11"/>
      <c r="I16" s="12"/>
      <c r="J16" s="12"/>
      <c r="K16" s="12"/>
      <c r="L16" s="12"/>
      <c r="M16" s="12"/>
    </row>
    <row r="17" spans="1:13" ht="15" customHeight="1">
      <c r="A17" s="799" t="s">
        <v>28</v>
      </c>
      <c r="B17" s="259" t="s">
        <v>77</v>
      </c>
      <c r="C17" s="266">
        <f t="shared" si="0"/>
        <v>78</v>
      </c>
      <c r="D17" s="251">
        <v>27</v>
      </c>
      <c r="E17" s="250">
        <v>24</v>
      </c>
      <c r="F17" s="308">
        <v>27</v>
      </c>
      <c r="G17" s="13"/>
      <c r="H17" s="11"/>
      <c r="I17" s="12"/>
      <c r="J17" s="12"/>
      <c r="K17" s="12"/>
      <c r="L17" s="12"/>
      <c r="M17" s="12"/>
    </row>
    <row r="18" spans="1:13" ht="15" customHeight="1">
      <c r="A18" s="800"/>
      <c r="B18" s="259" t="s">
        <v>76</v>
      </c>
      <c r="C18" s="266">
        <f t="shared" si="0"/>
        <v>64</v>
      </c>
      <c r="D18" s="251">
        <v>26</v>
      </c>
      <c r="E18" s="250">
        <v>19</v>
      </c>
      <c r="F18" s="308">
        <v>19</v>
      </c>
      <c r="G18" s="13"/>
      <c r="H18" s="11"/>
      <c r="I18" s="12"/>
      <c r="J18" s="12"/>
      <c r="K18" s="12"/>
      <c r="L18" s="12"/>
      <c r="M18" s="12"/>
    </row>
    <row r="19" spans="1:13" ht="15" customHeight="1">
      <c r="A19" s="714" t="s">
        <v>229</v>
      </c>
      <c r="B19" s="259" t="s">
        <v>77</v>
      </c>
      <c r="C19" s="266">
        <f t="shared" si="0"/>
        <v>62</v>
      </c>
      <c r="D19" s="251">
        <v>0</v>
      </c>
      <c r="E19" s="250">
        <v>37</v>
      </c>
      <c r="F19" s="308">
        <v>25</v>
      </c>
      <c r="G19" s="13"/>
      <c r="H19" s="11"/>
      <c r="I19" s="12"/>
      <c r="J19" s="12"/>
      <c r="K19" s="12"/>
      <c r="L19" s="12"/>
      <c r="M19" s="12"/>
    </row>
    <row r="20" spans="1:13" ht="15" customHeight="1">
      <c r="A20" s="716"/>
      <c r="B20" s="259" t="s">
        <v>76</v>
      </c>
      <c r="C20" s="266">
        <f t="shared" si="0"/>
        <v>76</v>
      </c>
      <c r="D20" s="251">
        <v>18</v>
      </c>
      <c r="E20" s="250">
        <v>33</v>
      </c>
      <c r="F20" s="308">
        <v>25</v>
      </c>
      <c r="H20" s="11"/>
      <c r="I20" s="12"/>
      <c r="J20" s="12"/>
      <c r="K20" s="12"/>
      <c r="L20" s="12"/>
      <c r="M20" s="12"/>
    </row>
    <row r="21" spans="1:13" ht="15" customHeight="1">
      <c r="A21" s="784" t="s">
        <v>252</v>
      </c>
      <c r="B21" s="259" t="s">
        <v>77</v>
      </c>
      <c r="C21" s="266">
        <f t="shared" si="0"/>
        <v>46</v>
      </c>
      <c r="D21" s="251">
        <v>20</v>
      </c>
      <c r="E21" s="251" t="s">
        <v>2</v>
      </c>
      <c r="F21" s="308">
        <v>26</v>
      </c>
      <c r="H21" s="11"/>
      <c r="I21" s="14"/>
      <c r="J21" s="14"/>
      <c r="K21" s="14"/>
      <c r="L21" s="14"/>
      <c r="M21" s="14"/>
    </row>
    <row r="22" spans="1:13" ht="15" customHeight="1">
      <c r="A22" s="796"/>
      <c r="B22" s="259" t="s">
        <v>76</v>
      </c>
      <c r="C22" s="266">
        <f t="shared" si="0"/>
        <v>49</v>
      </c>
      <c r="D22" s="335">
        <v>15</v>
      </c>
      <c r="E22" s="335" t="s">
        <v>2</v>
      </c>
      <c r="F22" s="512">
        <v>34</v>
      </c>
      <c r="H22" s="11"/>
      <c r="I22" s="14"/>
      <c r="J22" s="14"/>
      <c r="K22" s="14"/>
      <c r="L22" s="14"/>
      <c r="M22" s="14"/>
    </row>
    <row r="23" spans="1:13" ht="15" customHeight="1">
      <c r="A23" s="513"/>
      <c r="B23" s="514"/>
      <c r="C23" s="515"/>
      <c r="D23" s="451"/>
      <c r="E23" s="452"/>
      <c r="F23" s="451"/>
      <c r="H23" s="11"/>
      <c r="I23" s="14"/>
      <c r="J23" s="14"/>
      <c r="K23" s="14"/>
      <c r="L23" s="14"/>
      <c r="M23" s="14"/>
    </row>
    <row r="24" spans="1:13" ht="15" customHeight="1">
      <c r="A24" s="766" t="s">
        <v>253</v>
      </c>
      <c r="B24" s="766"/>
      <c r="C24" s="766"/>
      <c r="D24" s="766"/>
      <c r="E24" s="771"/>
      <c r="F24" s="29"/>
      <c r="H24" s="11"/>
      <c r="I24" s="14"/>
      <c r="J24" s="14"/>
      <c r="K24" s="14"/>
      <c r="L24" s="14"/>
      <c r="M24" s="14"/>
    </row>
    <row r="25" spans="1:13" ht="15" customHeight="1" thickBot="1">
      <c r="A25" s="767"/>
      <c r="B25" s="767"/>
      <c r="C25" s="767"/>
      <c r="D25" s="767"/>
      <c r="E25" s="772"/>
      <c r="F25" s="16"/>
      <c r="G25" s="2"/>
      <c r="H25" s="3"/>
      <c r="I25" s="3"/>
      <c r="J25" s="4"/>
      <c r="K25" s="4"/>
      <c r="L25" s="4"/>
    </row>
    <row r="26" spans="1:13" ht="15" customHeight="1">
      <c r="A26" s="295"/>
      <c r="B26" s="295"/>
      <c r="C26" s="257" t="s">
        <v>17</v>
      </c>
      <c r="D26" s="264" t="s">
        <v>5</v>
      </c>
      <c r="E26" s="144" t="s">
        <v>213</v>
      </c>
      <c r="F26" s="270" t="s">
        <v>80</v>
      </c>
      <c r="G26" s="5"/>
      <c r="H26" s="6"/>
      <c r="I26" s="7"/>
      <c r="J26" s="8"/>
      <c r="K26" s="8"/>
      <c r="L26" s="8"/>
      <c r="M26" s="9"/>
    </row>
    <row r="27" spans="1:13" ht="15" customHeight="1">
      <c r="A27" s="801" t="s">
        <v>254</v>
      </c>
      <c r="B27" s="801"/>
      <c r="C27" s="266">
        <v>54690</v>
      </c>
      <c r="D27" s="246">
        <v>24409</v>
      </c>
      <c r="E27" s="245">
        <v>125372</v>
      </c>
      <c r="F27" s="371">
        <v>17769</v>
      </c>
      <c r="G27" s="10"/>
      <c r="H27" s="11"/>
      <c r="I27" s="12"/>
      <c r="J27" s="12"/>
      <c r="K27" s="12"/>
      <c r="L27" s="12"/>
      <c r="M27" s="12"/>
    </row>
    <row r="28" spans="1:13" ht="15" customHeight="1">
      <c r="A28" s="801" t="s">
        <v>255</v>
      </c>
      <c r="B28" s="801"/>
      <c r="C28" s="266">
        <v>4549</v>
      </c>
      <c r="D28" s="251">
        <v>3810</v>
      </c>
      <c r="E28" s="250">
        <f>112+28</f>
        <v>140</v>
      </c>
      <c r="F28" s="308">
        <v>739</v>
      </c>
      <c r="H28" s="11"/>
      <c r="I28" s="12"/>
      <c r="J28" s="12"/>
      <c r="K28" s="12"/>
      <c r="L28" s="12"/>
      <c r="M28" s="12"/>
    </row>
    <row r="29" spans="1:13" ht="15" customHeight="1">
      <c r="A29" s="801" t="s">
        <v>256</v>
      </c>
      <c r="B29" s="801"/>
      <c r="C29" s="266">
        <v>8032</v>
      </c>
      <c r="D29" s="251" t="s">
        <v>2</v>
      </c>
      <c r="E29" s="250" t="s">
        <v>2</v>
      </c>
      <c r="F29" s="308">
        <v>8032</v>
      </c>
      <c r="H29" s="11"/>
      <c r="I29" s="12"/>
      <c r="J29" s="12"/>
      <c r="K29" s="12"/>
      <c r="L29" s="12"/>
      <c r="M29" s="12"/>
    </row>
    <row r="30" spans="1:13" ht="15" customHeight="1">
      <c r="A30" s="795" t="s">
        <v>257</v>
      </c>
      <c r="B30" s="795"/>
      <c r="C30" s="266">
        <v>12509</v>
      </c>
      <c r="D30" s="251">
        <v>2659</v>
      </c>
      <c r="E30" s="250" t="s">
        <v>2</v>
      </c>
      <c r="F30" s="308">
        <v>9850</v>
      </c>
      <c r="G30" s="13"/>
      <c r="H30" s="11"/>
      <c r="I30" s="12"/>
      <c r="J30" s="12"/>
      <c r="K30" s="12"/>
      <c r="L30" s="12"/>
      <c r="M30" s="12"/>
    </row>
    <row r="31" spans="1:13" ht="15" customHeight="1">
      <c r="A31" s="795" t="s">
        <v>258</v>
      </c>
      <c r="B31" s="795"/>
      <c r="C31" s="266">
        <f>SUM(D31:F31)</f>
        <v>79780</v>
      </c>
      <c r="D31" s="251">
        <v>30878</v>
      </c>
      <c r="E31" s="250">
        <v>12512</v>
      </c>
      <c r="F31" s="308">
        <v>36390</v>
      </c>
    </row>
    <row r="32" spans="1:13" ht="15" customHeight="1">
      <c r="A32" s="513"/>
      <c r="B32" s="514"/>
      <c r="C32" s="515"/>
      <c r="D32" s="451"/>
      <c r="E32" s="452"/>
      <c r="F32" s="451"/>
      <c r="H32" s="11"/>
      <c r="I32" s="14"/>
      <c r="J32" s="14"/>
      <c r="K32" s="14"/>
      <c r="L32" s="14"/>
      <c r="M32" s="14"/>
    </row>
    <row r="33" spans="1:13" ht="15" customHeight="1">
      <c r="A33" s="766" t="s">
        <v>266</v>
      </c>
      <c r="B33" s="766"/>
      <c r="C33" s="766"/>
      <c r="D33" s="766"/>
      <c r="E33" s="766"/>
      <c r="F33" s="771"/>
      <c r="H33" s="11"/>
      <c r="I33" s="14"/>
      <c r="J33" s="14"/>
      <c r="K33" s="14"/>
      <c r="L33" s="14"/>
      <c r="M33" s="14"/>
    </row>
    <row r="34" spans="1:13" ht="15" customHeight="1">
      <c r="A34" s="767"/>
      <c r="B34" s="767"/>
      <c r="C34" s="767"/>
      <c r="D34" s="767"/>
      <c r="E34" s="767"/>
      <c r="F34" s="772"/>
    </row>
    <row r="35" spans="1:13" ht="15" customHeight="1">
      <c r="A35" s="295"/>
      <c r="B35" s="295"/>
      <c r="C35" s="257" t="s">
        <v>17</v>
      </c>
      <c r="D35" s="264" t="s">
        <v>5</v>
      </c>
      <c r="E35" s="144" t="s">
        <v>213</v>
      </c>
      <c r="F35" s="270" t="s">
        <v>80</v>
      </c>
    </row>
    <row r="36" spans="1:13" ht="15" customHeight="1">
      <c r="A36" s="801" t="s">
        <v>254</v>
      </c>
      <c r="B36" s="801"/>
      <c r="C36" s="266">
        <f>SUM(D36:F36)</f>
        <v>3362</v>
      </c>
      <c r="D36" s="246">
        <v>1738</v>
      </c>
      <c r="E36" s="245">
        <v>236</v>
      </c>
      <c r="F36" s="371">
        <v>1388</v>
      </c>
    </row>
    <row r="37" spans="1:13" ht="15" customHeight="1">
      <c r="A37" s="801" t="s">
        <v>255</v>
      </c>
      <c r="B37" s="801"/>
      <c r="C37" s="266">
        <f>SUM(D37:F37)</f>
        <v>1482</v>
      </c>
      <c r="D37" s="251">
        <v>966</v>
      </c>
      <c r="E37" s="250">
        <v>422</v>
      </c>
      <c r="F37" s="308">
        <v>94</v>
      </c>
    </row>
    <row r="38" spans="1:13" ht="15" customHeight="1">
      <c r="A38" s="801" t="s">
        <v>256</v>
      </c>
      <c r="B38" s="801"/>
      <c r="C38" s="266">
        <f>SUM(D38:F38)</f>
        <v>1391</v>
      </c>
      <c r="D38" s="251" t="s">
        <v>2</v>
      </c>
      <c r="E38" s="250" t="s">
        <v>2</v>
      </c>
      <c r="F38" s="308">
        <v>1391</v>
      </c>
    </row>
    <row r="39" spans="1:13" ht="15" customHeight="1">
      <c r="A39" s="795" t="s">
        <v>257</v>
      </c>
      <c r="B39" s="795"/>
      <c r="C39" s="266">
        <f>SUM(D39:F39)</f>
        <v>2046</v>
      </c>
      <c r="D39" s="251">
        <v>689</v>
      </c>
      <c r="E39" s="250" t="s">
        <v>2</v>
      </c>
      <c r="F39" s="371">
        <v>1357</v>
      </c>
    </row>
    <row r="40" spans="1:13" ht="33.6" customHeight="1">
      <c r="A40" s="795" t="s">
        <v>267</v>
      </c>
      <c r="B40" s="795"/>
      <c r="C40" s="266">
        <f>SUM(D40:F40)</f>
        <v>5170</v>
      </c>
      <c r="D40" s="251">
        <v>1760</v>
      </c>
      <c r="E40" s="250">
        <v>658</v>
      </c>
      <c r="F40" s="308">
        <v>2752</v>
      </c>
    </row>
    <row r="42" spans="1:13">
      <c r="A42" s="35"/>
    </row>
    <row r="44" spans="1:13">
      <c r="A44" s="35"/>
      <c r="B44" s="35"/>
    </row>
    <row r="47" spans="1:13">
      <c r="A47" s="516"/>
    </row>
  </sheetData>
  <mergeCells count="20">
    <mergeCell ref="A6:B7"/>
    <mergeCell ref="A38:B38"/>
    <mergeCell ref="A24:E25"/>
    <mergeCell ref="A8:F9"/>
    <mergeCell ref="A39:B39"/>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 ref="A33:F34"/>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5"/>
  <sheetViews>
    <sheetView showGridLines="0" zoomScaleNormal="100" workbookViewId="0">
      <selection activeCell="A27" sqref="A27"/>
    </sheetView>
  </sheetViews>
  <sheetFormatPr baseColWidth="10" defaultColWidth="9.109375" defaultRowHeight="14.4"/>
  <cols>
    <col min="1" max="1" width="23.44140625" style="60" customWidth="1"/>
    <col min="2" max="2" width="13.109375" style="60" customWidth="1"/>
    <col min="3" max="3" width="11.44140625" style="60" customWidth="1"/>
    <col min="4" max="4" width="13.88671875" style="60" customWidth="1"/>
    <col min="5" max="5" width="11.44140625" style="60" customWidth="1"/>
    <col min="6" max="6" width="13.44140625" style="60" customWidth="1"/>
    <col min="7" max="8" width="11.44140625" style="60" customWidth="1"/>
    <col min="9" max="16384" width="9.109375" style="60"/>
  </cols>
  <sheetData>
    <row r="1" spans="1:17" ht="15" customHeight="1">
      <c r="B1" s="59"/>
    </row>
    <row r="2" spans="1:17" ht="15" customHeight="1">
      <c r="B2" s="59"/>
    </row>
    <row r="3" spans="1:17" ht="15" customHeight="1">
      <c r="B3" s="59"/>
    </row>
    <row r="4" spans="1:17" ht="15" customHeight="1">
      <c r="B4" s="59"/>
    </row>
    <row r="5" spans="1:17">
      <c r="A5" s="90"/>
      <c r="B5" s="91"/>
      <c r="C5" s="90"/>
      <c r="D5" s="90"/>
      <c r="E5" s="90"/>
      <c r="F5" s="90"/>
      <c r="G5" s="90"/>
      <c r="H5" s="90"/>
      <c r="I5" s="90"/>
      <c r="J5" s="90"/>
      <c r="K5" s="90"/>
      <c r="L5" s="90"/>
      <c r="M5" s="90"/>
      <c r="N5" s="90"/>
      <c r="O5" s="115"/>
      <c r="P5" s="115"/>
      <c r="Q5" s="115"/>
    </row>
    <row r="6" spans="1:17">
      <c r="A6" s="115"/>
      <c r="B6" s="116"/>
      <c r="C6" s="115"/>
      <c r="D6" s="115"/>
      <c r="E6" s="115"/>
      <c r="F6" s="115"/>
      <c r="G6" s="115"/>
      <c r="H6" s="115"/>
      <c r="I6" s="115"/>
    </row>
    <row r="7" spans="1:17">
      <c r="B7" s="116"/>
      <c r="C7" s="115"/>
      <c r="D7" s="115"/>
      <c r="E7" s="115"/>
      <c r="F7" s="115"/>
      <c r="G7" s="115"/>
      <c r="H7" s="115"/>
      <c r="I7" s="115"/>
    </row>
    <row r="8" spans="1:17">
      <c r="A8" s="115"/>
      <c r="B8" s="116"/>
      <c r="C8" s="115"/>
      <c r="D8" s="115"/>
      <c r="E8" s="115"/>
      <c r="F8" s="115"/>
      <c r="G8" s="115"/>
      <c r="H8" s="115"/>
      <c r="I8" s="115"/>
    </row>
    <row r="9" spans="1:17">
      <c r="A9" s="115"/>
      <c r="B9" s="116"/>
      <c r="C9" s="115"/>
      <c r="D9" s="115"/>
      <c r="E9" s="115"/>
      <c r="F9" s="115"/>
      <c r="G9" s="115"/>
      <c r="H9" s="115"/>
      <c r="I9" s="115"/>
    </row>
    <row r="10" spans="1:17">
      <c r="A10" s="115"/>
      <c r="B10" s="116"/>
      <c r="C10" s="115"/>
      <c r="D10" s="115"/>
      <c r="E10" s="115"/>
      <c r="F10" s="115"/>
      <c r="G10" s="115"/>
      <c r="H10" s="115"/>
      <c r="I10" s="115"/>
    </row>
    <row r="11" spans="1:17">
      <c r="A11" s="115"/>
      <c r="B11" s="116"/>
      <c r="C11" s="115"/>
      <c r="D11" s="115"/>
      <c r="E11" s="115"/>
      <c r="F11" s="115"/>
      <c r="G11" s="115"/>
      <c r="H11" s="115"/>
      <c r="I11" s="115"/>
    </row>
    <row r="12" spans="1:17">
      <c r="A12" s="115"/>
      <c r="B12" s="116"/>
      <c r="C12" s="115"/>
      <c r="D12" s="115"/>
      <c r="E12" s="115"/>
      <c r="F12" s="115"/>
      <c r="G12" s="115"/>
      <c r="H12" s="115"/>
      <c r="I12" s="115"/>
    </row>
    <row r="13" spans="1:17">
      <c r="A13" s="115"/>
      <c r="B13" s="116"/>
      <c r="C13" s="115"/>
      <c r="D13" s="115"/>
      <c r="E13" s="115"/>
      <c r="F13" s="115"/>
      <c r="G13" s="115"/>
      <c r="H13" s="115"/>
      <c r="I13" s="115"/>
    </row>
    <row r="14" spans="1:17">
      <c r="A14" s="115"/>
      <c r="B14" s="116"/>
      <c r="C14" s="115"/>
      <c r="D14" s="115"/>
      <c r="E14" s="115"/>
      <c r="F14" s="115"/>
      <c r="G14" s="115"/>
      <c r="H14" s="115"/>
      <c r="I14" s="115"/>
    </row>
    <row r="15" spans="1:17">
      <c r="A15" s="115"/>
      <c r="B15" s="116"/>
      <c r="C15" s="115"/>
      <c r="D15" s="115"/>
      <c r="E15" s="115"/>
      <c r="F15" s="115"/>
      <c r="G15" s="115"/>
      <c r="H15" s="115"/>
      <c r="I15" s="115"/>
    </row>
    <row r="16" spans="1:17">
      <c r="A16" s="115"/>
      <c r="B16" s="116"/>
      <c r="C16" s="115"/>
      <c r="D16" s="115"/>
      <c r="E16" s="115"/>
      <c r="F16" s="115"/>
      <c r="G16" s="115"/>
      <c r="H16" s="115"/>
      <c r="I16" s="115"/>
    </row>
    <row r="17" spans="1:17">
      <c r="A17" s="115"/>
      <c r="B17" s="116"/>
      <c r="C17" s="115"/>
      <c r="D17" s="115"/>
      <c r="E17" s="115"/>
      <c r="F17" s="115"/>
      <c r="G17" s="115"/>
      <c r="H17" s="115"/>
      <c r="I17" s="115"/>
    </row>
    <row r="18" spans="1:17">
      <c r="A18" s="115"/>
      <c r="B18" s="116"/>
      <c r="C18" s="115"/>
      <c r="D18" s="115"/>
      <c r="E18" s="115"/>
      <c r="F18" s="115"/>
      <c r="G18" s="115"/>
      <c r="H18" s="115"/>
      <c r="I18" s="115"/>
    </row>
    <row r="19" spans="1:17">
      <c r="A19" s="115"/>
      <c r="B19" s="116"/>
      <c r="C19" s="115"/>
      <c r="D19" s="115"/>
      <c r="E19" s="115"/>
      <c r="F19" s="115"/>
      <c r="G19" s="115"/>
      <c r="H19" s="115"/>
      <c r="I19" s="115"/>
    </row>
    <row r="20" spans="1:17" ht="15" customHeight="1">
      <c r="A20" s="747" t="s">
        <v>259</v>
      </c>
      <c r="B20" s="747"/>
      <c r="C20" s="747"/>
      <c r="D20" s="747"/>
      <c r="E20" s="747"/>
      <c r="F20" s="747"/>
      <c r="G20" s="747"/>
      <c r="H20" s="747"/>
      <c r="I20" s="747"/>
      <c r="J20" s="747"/>
      <c r="K20" s="747"/>
      <c r="L20" s="747"/>
      <c r="M20" s="747"/>
      <c r="N20" s="747"/>
      <c r="O20" s="367"/>
      <c r="P20" s="367"/>
      <c r="Q20" s="367"/>
    </row>
    <row r="21" spans="1:17" ht="15" customHeight="1">
      <c r="A21" s="747"/>
      <c r="B21" s="747"/>
      <c r="C21" s="747"/>
      <c r="D21" s="747"/>
      <c r="E21" s="747"/>
      <c r="F21" s="747"/>
      <c r="G21" s="747"/>
      <c r="H21" s="747"/>
      <c r="I21" s="747"/>
      <c r="J21" s="747"/>
      <c r="K21" s="747"/>
      <c r="L21" s="747"/>
      <c r="M21" s="747"/>
      <c r="N21" s="747"/>
      <c r="O21" s="367"/>
      <c r="P21" s="367"/>
      <c r="Q21" s="367"/>
    </row>
    <row r="22" spans="1:17" ht="15" customHeight="1">
      <c r="A22" s="747"/>
      <c r="B22" s="747"/>
      <c r="C22" s="747"/>
      <c r="D22" s="747"/>
      <c r="E22" s="747"/>
      <c r="F22" s="747"/>
      <c r="G22" s="747"/>
      <c r="H22" s="747"/>
      <c r="I22" s="747"/>
      <c r="J22" s="747"/>
      <c r="K22" s="747"/>
      <c r="L22" s="747"/>
      <c r="M22" s="747"/>
      <c r="N22" s="747"/>
      <c r="O22" s="367"/>
      <c r="P22" s="367"/>
      <c r="Q22" s="367"/>
    </row>
    <row r="23" spans="1:17" ht="15" customHeight="1">
      <c r="A23" s="747"/>
      <c r="B23" s="747"/>
      <c r="C23" s="747"/>
      <c r="D23" s="747"/>
      <c r="E23" s="747"/>
      <c r="F23" s="747"/>
      <c r="G23" s="747"/>
      <c r="H23" s="747"/>
      <c r="I23" s="747"/>
      <c r="J23" s="747"/>
      <c r="K23" s="747"/>
      <c r="L23" s="747"/>
      <c r="M23" s="747"/>
      <c r="N23" s="747"/>
      <c r="O23" s="367"/>
      <c r="P23" s="367"/>
      <c r="Q23" s="367"/>
    </row>
    <row r="24" spans="1:17" ht="15" customHeight="1">
      <c r="A24" s="747"/>
      <c r="B24" s="747"/>
      <c r="C24" s="747"/>
      <c r="D24" s="747"/>
      <c r="E24" s="747"/>
      <c r="F24" s="747"/>
      <c r="G24" s="747"/>
      <c r="H24" s="747"/>
      <c r="I24" s="747"/>
      <c r="J24" s="747"/>
      <c r="K24" s="747"/>
      <c r="L24" s="747"/>
      <c r="M24" s="747"/>
      <c r="N24" s="747"/>
      <c r="O24" s="367"/>
      <c r="P24" s="367"/>
      <c r="Q24" s="367"/>
    </row>
    <row r="25" spans="1:17" ht="15" customHeight="1">
      <c r="A25" s="747"/>
      <c r="B25" s="747"/>
      <c r="C25" s="747"/>
      <c r="D25" s="747"/>
      <c r="E25" s="747"/>
      <c r="F25" s="747"/>
      <c r="G25" s="747"/>
      <c r="H25" s="747"/>
      <c r="I25" s="747"/>
      <c r="J25" s="747"/>
      <c r="K25" s="747"/>
      <c r="L25" s="747"/>
      <c r="M25" s="747"/>
      <c r="N25" s="747"/>
      <c r="O25" s="367"/>
      <c r="P25" s="367"/>
      <c r="Q25" s="367"/>
    </row>
    <row r="26" spans="1:17" ht="15" customHeight="1">
      <c r="A26" s="747"/>
      <c r="B26" s="747"/>
      <c r="C26" s="747"/>
      <c r="D26" s="747"/>
      <c r="E26" s="747"/>
      <c r="F26" s="747"/>
      <c r="G26" s="747"/>
      <c r="H26" s="747"/>
      <c r="I26" s="747"/>
      <c r="J26" s="747"/>
      <c r="K26" s="747"/>
      <c r="L26" s="747"/>
      <c r="M26" s="747"/>
      <c r="N26" s="747"/>
      <c r="O26" s="367"/>
      <c r="P26" s="367"/>
      <c r="Q26" s="367"/>
    </row>
    <row r="28" spans="1:17">
      <c r="A28" s="766" t="s">
        <v>260</v>
      </c>
      <c r="B28" s="766"/>
      <c r="C28" s="766"/>
      <c r="D28" s="766"/>
      <c r="E28" s="766"/>
      <c r="F28" s="115"/>
    </row>
    <row r="29" spans="1:17" ht="15" thickBot="1">
      <c r="A29" s="767"/>
      <c r="B29" s="767"/>
      <c r="C29" s="767"/>
      <c r="D29" s="767"/>
      <c r="E29" s="767"/>
      <c r="F29" s="28"/>
    </row>
    <row r="30" spans="1:17" ht="21.6">
      <c r="A30" s="369"/>
      <c r="B30" s="257" t="s">
        <v>286</v>
      </c>
      <c r="C30" s="370" t="s">
        <v>287</v>
      </c>
      <c r="D30" s="370" t="s">
        <v>288</v>
      </c>
      <c r="E30" s="144" t="s">
        <v>289</v>
      </c>
      <c r="F30" s="190" t="s">
        <v>290</v>
      </c>
    </row>
    <row r="31" spans="1:17">
      <c r="A31" s="173" t="s">
        <v>34</v>
      </c>
      <c r="B31" s="546">
        <v>3.8</v>
      </c>
      <c r="C31" s="651">
        <v>3.4</v>
      </c>
      <c r="D31" s="547" t="s">
        <v>278</v>
      </c>
      <c r="E31" s="651">
        <v>3.6</v>
      </c>
      <c r="F31" s="548" t="s">
        <v>279</v>
      </c>
    </row>
    <row r="32" spans="1:17">
      <c r="A32" s="178" t="s">
        <v>35</v>
      </c>
      <c r="B32" s="266" t="s">
        <v>280</v>
      </c>
      <c r="C32" s="517" t="s">
        <v>280</v>
      </c>
      <c r="D32" s="251" t="s">
        <v>281</v>
      </c>
      <c r="E32" s="517" t="s">
        <v>282</v>
      </c>
      <c r="F32" s="250" t="s">
        <v>283</v>
      </c>
    </row>
    <row r="33" spans="1:6">
      <c r="A33" s="178" t="s">
        <v>36</v>
      </c>
      <c r="B33" s="546">
        <v>26.8</v>
      </c>
      <c r="C33" s="651">
        <v>30.4</v>
      </c>
      <c r="D33" s="661" t="s">
        <v>284</v>
      </c>
      <c r="E33" s="651">
        <v>28.4</v>
      </c>
      <c r="F33" s="518" t="s">
        <v>285</v>
      </c>
    </row>
    <row r="34" spans="1:6">
      <c r="A34" s="178" t="s">
        <v>37</v>
      </c>
      <c r="B34" s="266" t="s">
        <v>38</v>
      </c>
      <c r="C34" s="517" t="s">
        <v>38</v>
      </c>
      <c r="D34" s="250" t="s">
        <v>281</v>
      </c>
      <c r="E34" s="519" t="s">
        <v>38</v>
      </c>
      <c r="F34" s="519">
        <v>2024</v>
      </c>
    </row>
    <row r="35" spans="1:6">
      <c r="A35" s="173" t="s">
        <v>39</v>
      </c>
      <c r="B35" s="266" t="s">
        <v>40</v>
      </c>
      <c r="C35" s="517" t="s">
        <v>38</v>
      </c>
      <c r="D35" s="250" t="s">
        <v>281</v>
      </c>
      <c r="E35" s="520" t="s">
        <v>40</v>
      </c>
      <c r="F35" s="519">
        <v>2024</v>
      </c>
    </row>
  </sheetData>
  <mergeCells count="2">
    <mergeCell ref="A20:N26"/>
    <mergeCell ref="A28:E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zoomScaleNormal="100" workbookViewId="0">
      <selection activeCell="A6" sqref="A6"/>
    </sheetView>
  </sheetViews>
  <sheetFormatPr baseColWidth="10" defaultColWidth="8.5546875" defaultRowHeight="10.8"/>
  <cols>
    <col min="1" max="1" width="50.44140625" style="1" customWidth="1"/>
    <col min="2" max="7" width="20.44140625" style="58" customWidth="1"/>
    <col min="8" max="8" width="24.44140625" style="137" customWidth="1"/>
    <col min="9" max="9" width="21.44140625" style="137" customWidth="1"/>
    <col min="10" max="10" width="24.44140625" style="1" customWidth="1"/>
    <col min="11"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20"/>
      <c r="B1" s="121"/>
      <c r="C1" s="122"/>
      <c r="D1" s="123"/>
      <c r="E1" s="122"/>
      <c r="F1" s="234"/>
      <c r="G1" s="234"/>
      <c r="H1" s="124"/>
      <c r="I1" s="124"/>
      <c r="J1" s="68"/>
    </row>
    <row r="2" spans="1:15" ht="15" customHeight="1">
      <c r="A2" s="18"/>
      <c r="B2" s="77"/>
      <c r="C2" s="125"/>
      <c r="E2" s="77"/>
      <c r="F2" s="77"/>
      <c r="G2" s="77"/>
      <c r="H2" s="126"/>
      <c r="I2" s="126"/>
      <c r="J2" s="68"/>
    </row>
    <row r="3" spans="1:15" ht="30" customHeight="1">
      <c r="A3" s="120"/>
      <c r="B3" s="121"/>
      <c r="C3" s="122"/>
      <c r="D3" s="123"/>
      <c r="E3" s="121"/>
      <c r="F3" s="121"/>
      <c r="G3" s="121"/>
      <c r="H3" s="127"/>
      <c r="I3" s="128"/>
      <c r="J3" s="68"/>
    </row>
    <row r="4" spans="1:15" ht="15" customHeight="1">
      <c r="A4" s="129"/>
      <c r="B4" s="77"/>
      <c r="C4" s="125"/>
      <c r="E4" s="77"/>
      <c r="F4" s="77"/>
      <c r="G4" s="77"/>
      <c r="H4" s="126"/>
      <c r="I4" s="130"/>
      <c r="J4" s="68"/>
    </row>
    <row r="5" spans="1:15" ht="14.4">
      <c r="A5" s="95"/>
      <c r="B5" s="96"/>
      <c r="C5" s="96"/>
      <c r="D5" s="96"/>
      <c r="E5" s="96"/>
      <c r="F5" s="96"/>
      <c r="G5" s="96"/>
      <c r="H5" s="131"/>
      <c r="I5" s="131"/>
      <c r="J5" s="67"/>
    </row>
    <row r="6" spans="1:15" s="136" customFormat="1" ht="25.8">
      <c r="A6" s="132" t="s">
        <v>1</v>
      </c>
      <c r="B6" s="133"/>
      <c r="C6" s="133"/>
      <c r="D6" s="133"/>
      <c r="E6" s="133"/>
      <c r="F6" s="133"/>
      <c r="G6" s="133"/>
      <c r="H6" s="134"/>
      <c r="I6" s="134"/>
      <c r="J6" s="135"/>
    </row>
    <row r="7" spans="1:15" ht="14.4">
      <c r="J7" s="67"/>
    </row>
    <row r="8" spans="1:15" ht="24.9" customHeight="1" thickBot="1">
      <c r="A8" s="138" t="s">
        <v>44</v>
      </c>
      <c r="B8" s="30"/>
      <c r="C8" s="15"/>
      <c r="D8" s="17"/>
      <c r="E8" s="16"/>
      <c r="F8" s="16"/>
      <c r="G8" s="16"/>
      <c r="H8" s="114"/>
      <c r="I8" s="139"/>
      <c r="J8" s="68"/>
      <c r="K8" s="3"/>
      <c r="L8" s="4"/>
      <c r="M8" s="4"/>
      <c r="N8" s="4"/>
    </row>
    <row r="9" spans="1:15" ht="14.4">
      <c r="A9" s="140"/>
      <c r="B9" s="141" t="s">
        <v>51</v>
      </c>
      <c r="C9" s="142">
        <v>2022</v>
      </c>
      <c r="D9" s="143">
        <v>2023</v>
      </c>
      <c r="E9" s="144">
        <v>2024</v>
      </c>
      <c r="F9" s="145" t="s">
        <v>52</v>
      </c>
      <c r="G9" s="145" t="s">
        <v>53</v>
      </c>
      <c r="H9" s="145" t="s">
        <v>298</v>
      </c>
      <c r="I9" s="146" t="s">
        <v>54</v>
      </c>
      <c r="J9" s="67"/>
      <c r="K9" s="7"/>
      <c r="L9" s="8"/>
      <c r="M9" s="8"/>
      <c r="N9" s="8"/>
      <c r="O9" s="9"/>
    </row>
    <row r="10" spans="1:15" s="23" customFormat="1" ht="14.4">
      <c r="A10" s="147" t="s">
        <v>48</v>
      </c>
      <c r="B10" s="521">
        <v>0.51200000000000001</v>
      </c>
      <c r="C10" s="522">
        <v>0.52600000000000002</v>
      </c>
      <c r="D10" s="523">
        <v>0.59099999999999997</v>
      </c>
      <c r="E10" s="522">
        <v>0.59299999999999997</v>
      </c>
      <c r="F10" s="591">
        <v>0.64600000000000002</v>
      </c>
      <c r="G10" s="524">
        <v>0.65600000000000003</v>
      </c>
      <c r="H10" s="524">
        <v>0.65800000000000003</v>
      </c>
      <c r="I10" s="152">
        <v>0.6</v>
      </c>
      <c r="J10" s="67"/>
      <c r="K10" s="26"/>
      <c r="L10" s="26"/>
      <c r="M10" s="26"/>
      <c r="N10" s="26"/>
      <c r="O10" s="26"/>
    </row>
    <row r="11" spans="1:15" s="23" customFormat="1" ht="14.4">
      <c r="A11" s="153" t="s">
        <v>49</v>
      </c>
      <c r="B11" s="521">
        <v>0.122</v>
      </c>
      <c r="C11" s="525">
        <v>0.153</v>
      </c>
      <c r="D11" s="526">
        <v>0.17399999999999999</v>
      </c>
      <c r="E11" s="525">
        <v>0.26100000000000001</v>
      </c>
      <c r="F11" s="592">
        <v>0.33600000000000002</v>
      </c>
      <c r="G11" s="527">
        <v>0.32300000000000001</v>
      </c>
      <c r="H11" s="527">
        <v>0.29899999999999999</v>
      </c>
      <c r="I11" s="157">
        <v>0.2</v>
      </c>
      <c r="J11" s="67"/>
      <c r="K11" s="26"/>
      <c r="L11" s="26"/>
      <c r="M11" s="26"/>
      <c r="N11" s="26"/>
      <c r="O11" s="26"/>
    </row>
    <row r="12" spans="1:15" s="23" customFormat="1" ht="14.4">
      <c r="A12" s="153" t="s">
        <v>50</v>
      </c>
      <c r="B12" s="174">
        <v>8.3999999999999995E-3</v>
      </c>
      <c r="C12" s="528">
        <v>9.4000000000000004E-3</v>
      </c>
      <c r="D12" s="500">
        <v>1.18E-2</v>
      </c>
      <c r="E12" s="528">
        <v>1.2200000000000001E-2</v>
      </c>
      <c r="F12" s="593">
        <v>7.7999999999999996E-3</v>
      </c>
      <c r="G12" s="529">
        <v>1.0200000000000001E-2</v>
      </c>
      <c r="H12" s="529">
        <v>1.14E-2</v>
      </c>
      <c r="I12" s="530">
        <v>8.9999999999999993E-3</v>
      </c>
      <c r="J12" s="67"/>
      <c r="K12" s="25"/>
      <c r="L12" s="25"/>
      <c r="M12" s="25"/>
      <c r="N12" s="25"/>
      <c r="O12" s="25"/>
    </row>
    <row r="13" spans="1:15" ht="15" thickBot="1">
      <c r="A13" s="159"/>
      <c r="B13" s="160"/>
      <c r="C13" s="161"/>
      <c r="D13" s="162"/>
      <c r="E13" s="162"/>
      <c r="F13" s="163"/>
      <c r="G13" s="163"/>
      <c r="H13" s="163"/>
      <c r="I13" s="164"/>
      <c r="J13" s="68"/>
    </row>
    <row r="14" spans="1:15" ht="14.4">
      <c r="A14" s="165"/>
      <c r="B14" s="166"/>
      <c r="C14" s="167"/>
      <c r="D14" s="168"/>
      <c r="E14" s="168"/>
      <c r="F14" s="169"/>
      <c r="G14" s="169"/>
      <c r="H14" s="169"/>
      <c r="I14" s="170"/>
      <c r="J14" s="68"/>
      <c r="K14" s="60"/>
      <c r="L14" s="60"/>
      <c r="M14" s="60"/>
    </row>
    <row r="15" spans="1:15" ht="24.9" customHeight="1" thickBot="1">
      <c r="A15" s="138" t="s">
        <v>45</v>
      </c>
      <c r="B15" s="30"/>
      <c r="C15" s="15"/>
      <c r="D15" s="17"/>
      <c r="E15" s="17"/>
      <c r="F15" s="36"/>
      <c r="G15" s="36"/>
      <c r="H15" s="36"/>
      <c r="I15" s="171"/>
      <c r="J15" s="68"/>
      <c r="K15" s="60"/>
      <c r="L15" s="60"/>
      <c r="M15" s="60"/>
    </row>
    <row r="16" spans="1:15" ht="14.4">
      <c r="A16" s="140"/>
      <c r="B16" s="141" t="s">
        <v>51</v>
      </c>
      <c r="C16" s="142">
        <v>2022</v>
      </c>
      <c r="D16" s="143">
        <v>2023</v>
      </c>
      <c r="E16" s="144">
        <v>2024</v>
      </c>
      <c r="F16" s="145" t="s">
        <v>52</v>
      </c>
      <c r="G16" s="145" t="s">
        <v>53</v>
      </c>
      <c r="H16" s="145" t="s">
        <v>298</v>
      </c>
      <c r="I16" s="146" t="s">
        <v>54</v>
      </c>
      <c r="J16" s="67"/>
      <c r="K16" s="60"/>
      <c r="L16" s="60"/>
      <c r="M16" s="60"/>
    </row>
    <row r="17" spans="1:13" ht="14.4">
      <c r="A17" s="173" t="s">
        <v>55</v>
      </c>
      <c r="B17" s="521">
        <v>0</v>
      </c>
      <c r="C17" s="522">
        <v>-7.0000000000000001E-3</v>
      </c>
      <c r="D17" s="523">
        <v>-5.6000000000000001E-2</v>
      </c>
      <c r="E17" s="523">
        <v>0.48599999999999999</v>
      </c>
      <c r="F17" s="591" t="s">
        <v>2</v>
      </c>
      <c r="G17" s="524" t="s">
        <v>2</v>
      </c>
      <c r="H17" s="524" t="s">
        <v>2</v>
      </c>
      <c r="I17" s="152">
        <v>-0.3</v>
      </c>
      <c r="J17" s="67"/>
      <c r="K17" s="60"/>
      <c r="L17" s="60"/>
      <c r="M17" s="60"/>
    </row>
    <row r="18" spans="1:13" ht="14.4">
      <c r="A18" s="178" t="s">
        <v>57</v>
      </c>
      <c r="B18" s="179">
        <v>0.24</v>
      </c>
      <c r="C18" s="180">
        <v>0.27</v>
      </c>
      <c r="D18" s="181">
        <v>0.27</v>
      </c>
      <c r="E18" s="181">
        <v>0.31</v>
      </c>
      <c r="F18" s="594">
        <v>0.23</v>
      </c>
      <c r="G18" s="182">
        <v>0.28899999999999998</v>
      </c>
      <c r="H18" s="182">
        <v>0.28000000000000003</v>
      </c>
      <c r="I18" s="183">
        <v>0.22</v>
      </c>
      <c r="J18" s="67"/>
      <c r="K18" s="60"/>
      <c r="L18" s="60"/>
      <c r="M18" s="60"/>
    </row>
    <row r="19" spans="1:13" ht="14.4">
      <c r="A19" s="178" t="s">
        <v>56</v>
      </c>
      <c r="B19" s="148">
        <v>0.73</v>
      </c>
      <c r="C19" s="154">
        <v>0.69</v>
      </c>
      <c r="D19" s="155">
        <v>0.63</v>
      </c>
      <c r="E19" s="155">
        <v>0.56999999999999995</v>
      </c>
      <c r="F19" s="595">
        <v>0.77</v>
      </c>
      <c r="G19" s="156">
        <v>0.88700000000000001</v>
      </c>
      <c r="H19" s="156">
        <v>0.85899999999999999</v>
      </c>
      <c r="I19" s="158">
        <v>0.8</v>
      </c>
      <c r="J19" s="67"/>
    </row>
    <row r="20" spans="1:13" ht="14.4">
      <c r="A20" s="178" t="s">
        <v>128</v>
      </c>
      <c r="B20" s="531">
        <v>1.0009999999999999</v>
      </c>
      <c r="C20" s="532">
        <v>1.052</v>
      </c>
      <c r="D20" s="533">
        <v>0.93100000000000005</v>
      </c>
      <c r="E20" s="533">
        <v>0.92700000000000005</v>
      </c>
      <c r="F20" s="596">
        <v>0.871</v>
      </c>
      <c r="G20" s="534">
        <v>0.83</v>
      </c>
      <c r="H20" s="534">
        <v>0.78700000000000003</v>
      </c>
      <c r="I20" s="183">
        <v>0.9</v>
      </c>
      <c r="J20" s="67"/>
    </row>
    <row r="21" spans="1:13" ht="14.4">
      <c r="A21" s="173" t="s">
        <v>129</v>
      </c>
      <c r="B21" s="535">
        <v>193</v>
      </c>
      <c r="C21" s="536">
        <v>171</v>
      </c>
      <c r="D21" s="537">
        <v>163</v>
      </c>
      <c r="E21" s="537">
        <v>138</v>
      </c>
      <c r="F21" s="597">
        <v>132</v>
      </c>
      <c r="G21" s="538">
        <v>132</v>
      </c>
      <c r="H21" s="538">
        <v>120</v>
      </c>
      <c r="I21" s="539">
        <v>174</v>
      </c>
      <c r="J21" s="67"/>
    </row>
    <row r="22" spans="1:13" ht="14.4">
      <c r="A22" s="20"/>
      <c r="B22" s="122"/>
      <c r="C22" s="121"/>
      <c r="D22" s="122"/>
      <c r="E22" s="121"/>
      <c r="F22" s="187"/>
      <c r="G22" s="187"/>
      <c r="H22" s="187"/>
      <c r="J22" s="68"/>
    </row>
    <row r="23" spans="1:13" ht="14.4">
      <c r="A23" s="188"/>
      <c r="B23" s="122"/>
      <c r="C23" s="121"/>
      <c r="D23" s="122"/>
      <c r="E23" s="123"/>
      <c r="F23" s="124"/>
      <c r="G23" s="124"/>
      <c r="H23" s="124"/>
      <c r="J23" s="68"/>
    </row>
    <row r="24" spans="1:13" ht="24.9" customHeight="1" thickBot="1">
      <c r="A24" s="138" t="s">
        <v>46</v>
      </c>
      <c r="B24" s="19"/>
      <c r="C24" s="15"/>
      <c r="D24" s="17"/>
      <c r="E24" s="17"/>
      <c r="F24" s="37"/>
      <c r="G24" s="37"/>
      <c r="H24" s="37"/>
      <c r="I24" s="189"/>
      <c r="J24" s="68"/>
      <c r="K24" s="60"/>
      <c r="L24" s="60"/>
      <c r="M24" s="60"/>
    </row>
    <row r="25" spans="1:13" ht="14.4">
      <c r="A25" s="140"/>
      <c r="B25" s="141" t="s">
        <v>51</v>
      </c>
      <c r="C25" s="142">
        <v>2022</v>
      </c>
      <c r="D25" s="143">
        <v>2023</v>
      </c>
      <c r="E25" s="144">
        <v>2024</v>
      </c>
      <c r="F25" s="145" t="s">
        <v>52</v>
      </c>
      <c r="G25" s="145" t="s">
        <v>53</v>
      </c>
      <c r="H25" s="145" t="s">
        <v>298</v>
      </c>
      <c r="I25" s="146" t="s">
        <v>54</v>
      </c>
      <c r="J25" s="67"/>
      <c r="K25" s="60"/>
      <c r="L25" s="60"/>
      <c r="M25" s="60"/>
    </row>
    <row r="26" spans="1:13" ht="14.4">
      <c r="A26" s="173" t="s">
        <v>58</v>
      </c>
      <c r="B26" s="174">
        <v>8.6499999999999994E-2</v>
      </c>
      <c r="C26" s="175">
        <v>8.7800000000000003E-2</v>
      </c>
      <c r="D26" s="176">
        <v>9.6199999999999994E-2</v>
      </c>
      <c r="E26" s="176">
        <v>0.1</v>
      </c>
      <c r="F26" s="598">
        <v>0.1</v>
      </c>
      <c r="G26" s="177">
        <v>0.1016</v>
      </c>
      <c r="H26" s="177">
        <v>0.1014</v>
      </c>
      <c r="I26" s="157">
        <v>0.11</v>
      </c>
      <c r="J26" s="67"/>
      <c r="K26" s="60"/>
      <c r="L26" s="60"/>
      <c r="M26" s="60"/>
    </row>
    <row r="27" spans="1:13" ht="14.4">
      <c r="A27" s="178" t="s">
        <v>59</v>
      </c>
      <c r="B27" s="174">
        <v>0.15190000000000001</v>
      </c>
      <c r="C27" s="528">
        <v>0.14829999999999999</v>
      </c>
      <c r="D27" s="500">
        <v>0.17979999999999999</v>
      </c>
      <c r="E27" s="500">
        <v>0.1716</v>
      </c>
      <c r="F27" s="593">
        <v>0.15909999999999999</v>
      </c>
      <c r="G27" s="529">
        <v>0.16539999999999999</v>
      </c>
      <c r="H27" s="529">
        <v>0.16039999999999999</v>
      </c>
      <c r="I27" s="157">
        <v>0.2</v>
      </c>
      <c r="J27" s="67"/>
      <c r="K27" s="60"/>
      <c r="L27" s="60"/>
      <c r="M27" s="60"/>
    </row>
    <row r="28" spans="1:13" ht="14.4">
      <c r="A28" s="178" t="s">
        <v>60</v>
      </c>
      <c r="B28" s="174">
        <v>4.99E-2</v>
      </c>
      <c r="C28" s="528">
        <v>3.9199999999999999E-2</v>
      </c>
      <c r="D28" s="500">
        <v>4.5199999999999997E-2</v>
      </c>
      <c r="E28" s="500">
        <v>4.9599999999999998E-2</v>
      </c>
      <c r="F28" s="593">
        <v>4.7E-2</v>
      </c>
      <c r="G28" s="529">
        <v>4.5900000000000003E-2</v>
      </c>
      <c r="H28" s="529">
        <v>4.1799999999999997E-2</v>
      </c>
      <c r="I28" s="191" t="s">
        <v>41</v>
      </c>
      <c r="J28" s="67"/>
    </row>
    <row r="29" spans="1:13" ht="14.4">
      <c r="A29" s="192"/>
      <c r="B29" s="71"/>
      <c r="C29" s="121"/>
      <c r="D29" s="193"/>
      <c r="E29" s="121"/>
      <c r="F29" s="194"/>
      <c r="G29" s="194"/>
      <c r="H29" s="194"/>
      <c r="I29" s="195"/>
      <c r="J29" s="68"/>
    </row>
    <row r="30" spans="1:13" ht="14.4">
      <c r="A30" s="79"/>
      <c r="B30" s="121"/>
      <c r="C30" s="121"/>
      <c r="D30" s="122"/>
      <c r="E30" s="121"/>
      <c r="F30" s="194"/>
      <c r="G30" s="194"/>
      <c r="H30" s="194"/>
      <c r="I30" s="196"/>
      <c r="J30" s="68"/>
    </row>
    <row r="31" spans="1:13" ht="24.9" customHeight="1" thickBot="1">
      <c r="A31" s="138" t="s">
        <v>47</v>
      </c>
      <c r="B31" s="30"/>
      <c r="C31" s="15"/>
      <c r="D31" s="17"/>
      <c r="E31" s="17"/>
      <c r="F31" s="37"/>
      <c r="G31" s="37"/>
      <c r="H31" s="37"/>
      <c r="I31" s="197"/>
      <c r="J31" s="68"/>
    </row>
    <row r="32" spans="1:13" ht="14.4">
      <c r="A32" s="140"/>
      <c r="B32" s="141" t="s">
        <v>51</v>
      </c>
      <c r="C32" s="142">
        <v>2022</v>
      </c>
      <c r="D32" s="143">
        <v>2023</v>
      </c>
      <c r="E32" s="144">
        <v>2024</v>
      </c>
      <c r="F32" s="145" t="s">
        <v>52</v>
      </c>
      <c r="G32" s="145" t="s">
        <v>53</v>
      </c>
      <c r="H32" s="145" t="s">
        <v>298</v>
      </c>
      <c r="I32" s="146" t="s">
        <v>54</v>
      </c>
      <c r="J32" s="67"/>
    </row>
    <row r="33" spans="1:10" ht="14.4">
      <c r="A33" s="173" t="s">
        <v>61</v>
      </c>
      <c r="B33" s="540">
        <v>2</v>
      </c>
      <c r="C33" s="541">
        <v>0</v>
      </c>
      <c r="D33" s="542">
        <v>0</v>
      </c>
      <c r="E33" s="542">
        <v>0</v>
      </c>
      <c r="F33" s="599">
        <v>0</v>
      </c>
      <c r="G33" s="543">
        <v>0</v>
      </c>
      <c r="H33" s="543">
        <v>0</v>
      </c>
      <c r="I33" s="544">
        <v>0</v>
      </c>
      <c r="J33" s="67"/>
    </row>
    <row r="34" spans="1:10" ht="14.4">
      <c r="A34" s="178" t="s">
        <v>62</v>
      </c>
      <c r="B34" s="179">
        <v>1.26</v>
      </c>
      <c r="C34" s="180">
        <v>1.37</v>
      </c>
      <c r="D34" s="181">
        <v>0.99</v>
      </c>
      <c r="E34" s="181">
        <v>1.25</v>
      </c>
      <c r="F34" s="594">
        <v>0.82</v>
      </c>
      <c r="G34" s="182">
        <v>1.08</v>
      </c>
      <c r="H34" s="182">
        <v>1.19</v>
      </c>
      <c r="I34" s="183">
        <v>1.2</v>
      </c>
      <c r="J34" s="67"/>
    </row>
    <row r="35" spans="1:10" ht="14.4">
      <c r="A35" s="192"/>
      <c r="B35" s="71"/>
      <c r="C35" s="121"/>
      <c r="D35" s="193"/>
      <c r="E35" s="121"/>
      <c r="F35" s="194"/>
      <c r="G35" s="194"/>
      <c r="H35" s="194"/>
      <c r="I35" s="195"/>
      <c r="J35" s="68"/>
    </row>
    <row r="36" spans="1:10" ht="14.4">
      <c r="A36" s="79"/>
      <c r="B36" s="121"/>
      <c r="C36" s="121"/>
      <c r="D36" s="122"/>
      <c r="E36" s="121"/>
      <c r="F36" s="194"/>
      <c r="G36" s="194"/>
      <c r="H36" s="194"/>
      <c r="I36" s="196"/>
      <c r="J36" s="68"/>
    </row>
    <row r="37" spans="1:10" ht="24.9" customHeight="1" thickBot="1">
      <c r="A37" s="138" t="s">
        <v>261</v>
      </c>
      <c r="B37" s="30"/>
      <c r="C37" s="15"/>
      <c r="D37" s="17"/>
      <c r="E37" s="17"/>
      <c r="F37" s="37"/>
      <c r="G37" s="37"/>
      <c r="H37" s="37"/>
      <c r="I37" s="197"/>
      <c r="J37" s="68"/>
    </row>
    <row r="38" spans="1:10" ht="14.4">
      <c r="A38" s="140"/>
      <c r="B38" s="141" t="s">
        <v>51</v>
      </c>
      <c r="C38" s="142">
        <v>2022</v>
      </c>
      <c r="D38" s="143">
        <v>2023</v>
      </c>
      <c r="E38" s="144">
        <v>2024</v>
      </c>
      <c r="F38" s="145" t="s">
        <v>52</v>
      </c>
      <c r="G38" s="145" t="s">
        <v>53</v>
      </c>
      <c r="H38" s="145" t="s">
        <v>298</v>
      </c>
      <c r="I38" s="146" t="s">
        <v>54</v>
      </c>
      <c r="J38" s="67"/>
    </row>
    <row r="39" spans="1:10" ht="14.4">
      <c r="A39" s="173" t="s">
        <v>63</v>
      </c>
      <c r="B39" s="148">
        <v>0.44</v>
      </c>
      <c r="C39" s="149">
        <v>0.56000000000000005</v>
      </c>
      <c r="D39" s="150">
        <v>0.63</v>
      </c>
      <c r="E39" s="150">
        <v>0.63</v>
      </c>
      <c r="F39" s="150">
        <v>0.63</v>
      </c>
      <c r="G39" s="151">
        <v>0.625</v>
      </c>
      <c r="H39" s="151">
        <v>0.625</v>
      </c>
      <c r="I39" s="183" t="s">
        <v>3</v>
      </c>
      <c r="J39" s="67"/>
    </row>
    <row r="40" spans="1:10" ht="14.4">
      <c r="A40" s="178" t="s">
        <v>65</v>
      </c>
      <c r="B40" s="650">
        <v>6.2</v>
      </c>
      <c r="C40" s="651">
        <v>5</v>
      </c>
      <c r="D40" s="652">
        <v>5.5</v>
      </c>
      <c r="E40" s="652">
        <v>6.5</v>
      </c>
      <c r="F40" s="653">
        <v>6.7</v>
      </c>
      <c r="G40" s="654">
        <v>5.5</v>
      </c>
      <c r="H40" s="654">
        <v>5.7</v>
      </c>
      <c r="I40" s="183" t="s">
        <v>265</v>
      </c>
      <c r="J40" s="67"/>
    </row>
    <row r="41" spans="1:10" ht="14.4">
      <c r="A41" s="178" t="s">
        <v>64</v>
      </c>
      <c r="B41" s="148">
        <v>0.33</v>
      </c>
      <c r="C41" s="154">
        <v>0.33</v>
      </c>
      <c r="D41" s="155">
        <v>0.38</v>
      </c>
      <c r="E41" s="155">
        <v>0.38</v>
      </c>
      <c r="F41" s="155">
        <v>0.38</v>
      </c>
      <c r="G41" s="156">
        <v>0.375</v>
      </c>
      <c r="H41" s="156">
        <v>0.375</v>
      </c>
      <c r="I41" s="157">
        <v>0.4</v>
      </c>
      <c r="J41" s="67"/>
    </row>
    <row r="42" spans="1:10" ht="14.4">
      <c r="A42" s="198"/>
      <c r="B42" s="199"/>
      <c r="C42" s="200"/>
      <c r="D42" s="201"/>
      <c r="E42" s="199"/>
      <c r="F42" s="125"/>
      <c r="G42" s="125"/>
      <c r="H42" s="195"/>
      <c r="I42" s="202"/>
      <c r="J42" s="68"/>
    </row>
    <row r="43" spans="1:10" ht="14.4">
      <c r="A43" s="136"/>
      <c r="B43" s="133"/>
      <c r="C43" s="133"/>
      <c r="D43" s="203"/>
      <c r="E43" s="204"/>
      <c r="F43" s="203"/>
      <c r="G43" s="203"/>
      <c r="H43" s="205"/>
      <c r="I43" s="134"/>
      <c r="J43" s="206"/>
    </row>
    <row r="44" spans="1:10" s="208" customFormat="1" ht="30" customHeight="1">
      <c r="A44" s="679" t="s">
        <v>66</v>
      </c>
      <c r="B44" s="680"/>
      <c r="C44" s="680"/>
      <c r="D44" s="680"/>
      <c r="E44" s="680"/>
      <c r="F44" s="680"/>
      <c r="G44" s="680"/>
      <c r="H44" s="680"/>
      <c r="I44" s="681"/>
      <c r="J44" s="207"/>
    </row>
    <row r="45" spans="1:10">
      <c r="A45" s="120"/>
      <c r="B45" s="122"/>
      <c r="C45" s="121"/>
      <c r="D45" s="121"/>
      <c r="E45" s="121"/>
      <c r="F45" s="121"/>
      <c r="G45" s="121"/>
      <c r="H45" s="187"/>
      <c r="I45" s="187"/>
      <c r="J45" s="121"/>
    </row>
    <row r="46" spans="1:10">
      <c r="A46" s="79"/>
      <c r="B46" s="125"/>
      <c r="C46" s="125"/>
      <c r="D46" s="77"/>
      <c r="E46" s="125"/>
      <c r="I46" s="126"/>
    </row>
    <row r="47" spans="1:10">
      <c r="B47" s="125"/>
      <c r="C47" s="125"/>
      <c r="D47" s="77"/>
      <c r="E47" s="125"/>
      <c r="I47" s="126"/>
    </row>
    <row r="48" spans="1:10">
      <c r="C48" s="125"/>
      <c r="D48" s="77"/>
      <c r="E48" s="125"/>
      <c r="I48" s="126"/>
    </row>
    <row r="49" spans="3:9">
      <c r="C49" s="125"/>
      <c r="D49" s="77"/>
      <c r="E49" s="125"/>
      <c r="I49" s="126"/>
    </row>
    <row r="50" spans="3:9">
      <c r="C50" s="125"/>
      <c r="D50" s="77"/>
      <c r="E50" s="125"/>
      <c r="I50" s="126"/>
    </row>
    <row r="51" spans="3:9">
      <c r="C51" s="125"/>
      <c r="D51" s="77"/>
      <c r="E51" s="125"/>
      <c r="I51" s="126"/>
    </row>
    <row r="52" spans="3:9">
      <c r="E52" s="125"/>
      <c r="I52" s="126"/>
    </row>
    <row r="53" spans="3:9">
      <c r="I53" s="126"/>
    </row>
    <row r="54" spans="3:9">
      <c r="I54" s="126"/>
    </row>
    <row r="55" spans="3:9">
      <c r="I55" s="126"/>
    </row>
    <row r="56" spans="3:9">
      <c r="I56" s="126"/>
    </row>
    <row r="57" spans="3:9">
      <c r="I57" s="126"/>
    </row>
    <row r="58" spans="3:9">
      <c r="I58" s="126"/>
    </row>
    <row r="59" spans="3:9">
      <c r="I59" s="126"/>
    </row>
    <row r="60" spans="3:9">
      <c r="I60" s="126"/>
    </row>
    <row r="61" spans="3:9">
      <c r="I61" s="126"/>
    </row>
    <row r="62" spans="3:9">
      <c r="I62" s="126"/>
    </row>
    <row r="63" spans="3:9">
      <c r="I63" s="126"/>
    </row>
    <row r="64" spans="3:9">
      <c r="I64" s="126"/>
    </row>
    <row r="65" spans="9:9">
      <c r="I65" s="126"/>
    </row>
    <row r="66" spans="9:9">
      <c r="I66" s="126"/>
    </row>
    <row r="67" spans="9:9">
      <c r="I67" s="126"/>
    </row>
    <row r="68" spans="9:9">
      <c r="I68" s="126"/>
    </row>
    <row r="69" spans="9:9">
      <c r="I69" s="126"/>
    </row>
    <row r="70" spans="9:9">
      <c r="I70" s="126"/>
    </row>
    <row r="71" spans="9:9">
      <c r="I71" s="126"/>
    </row>
    <row r="72" spans="9:9">
      <c r="I72" s="126"/>
    </row>
    <row r="73" spans="9:9">
      <c r="I73" s="126"/>
    </row>
    <row r="74" spans="9:9">
      <c r="I74" s="126"/>
    </row>
    <row r="75" spans="9:9">
      <c r="I75" s="124"/>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K69"/>
  <sheetViews>
    <sheetView showGridLines="0" zoomScaleNormal="100" workbookViewId="0">
      <selection activeCell="A21" sqref="A21:H29"/>
    </sheetView>
  </sheetViews>
  <sheetFormatPr baseColWidth="10" defaultColWidth="11.44140625" defaultRowHeight="14.4"/>
  <cols>
    <col min="1" max="1" width="58.5546875" style="60" customWidth="1"/>
    <col min="2" max="2" width="15.88671875" style="59" customWidth="1"/>
    <col min="3" max="4" width="11.33203125" style="60" bestFit="1" customWidth="1"/>
    <col min="5" max="5" width="12.6640625" style="60" bestFit="1" customWidth="1"/>
    <col min="6" max="16384" width="11.44140625" style="60"/>
  </cols>
  <sheetData>
    <row r="1" spans="1:9" ht="15" customHeight="1"/>
    <row r="2" spans="1:9" ht="15" customHeight="1"/>
    <row r="3" spans="1:9" ht="30" customHeight="1"/>
    <row r="4" spans="1:9" ht="15" customHeight="1"/>
    <row r="5" spans="1:9" ht="15" customHeight="1">
      <c r="A5" s="90"/>
      <c r="B5" s="91"/>
      <c r="C5" s="90"/>
      <c r="D5" s="90"/>
      <c r="E5" s="90"/>
      <c r="F5" s="90"/>
      <c r="G5" s="90"/>
      <c r="H5" s="90"/>
      <c r="I5" s="90"/>
    </row>
    <row r="6" spans="1:9" ht="15" customHeight="1">
      <c r="A6" s="115"/>
      <c r="B6" s="116"/>
      <c r="C6" s="115"/>
      <c r="D6" s="115"/>
      <c r="E6" s="115"/>
      <c r="F6" s="115"/>
      <c r="G6" s="115"/>
      <c r="H6" s="115"/>
      <c r="I6" s="115"/>
    </row>
    <row r="7" spans="1:9" ht="15" customHeight="1">
      <c r="B7" s="116"/>
      <c r="C7" s="115"/>
      <c r="D7" s="115"/>
      <c r="E7" s="115"/>
      <c r="F7" s="115"/>
      <c r="G7" s="115"/>
      <c r="H7" s="115"/>
      <c r="I7" s="115"/>
    </row>
    <row r="8" spans="1:9" ht="15" customHeight="1">
      <c r="A8" s="115"/>
      <c r="B8" s="116"/>
      <c r="C8" s="115"/>
      <c r="D8" s="115"/>
      <c r="E8" s="115"/>
      <c r="F8" s="115"/>
      <c r="G8" s="115"/>
      <c r="H8" s="115"/>
      <c r="I8" s="115"/>
    </row>
    <row r="9" spans="1:9" ht="15" customHeight="1">
      <c r="A9" s="115"/>
      <c r="B9" s="116"/>
      <c r="C9" s="115"/>
      <c r="D9" s="115"/>
      <c r="E9" s="115"/>
      <c r="F9" s="115"/>
      <c r="G9" s="115"/>
      <c r="H9" s="115"/>
      <c r="I9" s="115"/>
    </row>
    <row r="10" spans="1:9" ht="15" customHeight="1">
      <c r="A10" s="115"/>
      <c r="B10" s="116"/>
      <c r="C10" s="115"/>
      <c r="D10" s="115"/>
      <c r="E10" s="115"/>
      <c r="F10" s="115"/>
      <c r="G10" s="115"/>
      <c r="H10" s="115"/>
      <c r="I10" s="115"/>
    </row>
    <row r="11" spans="1:9" ht="15" customHeight="1">
      <c r="A11" s="115"/>
      <c r="B11" s="116"/>
      <c r="C11" s="115"/>
      <c r="D11" s="115"/>
      <c r="E11" s="115"/>
      <c r="F11" s="115"/>
      <c r="G11" s="115"/>
      <c r="H11" s="115"/>
      <c r="I11" s="115"/>
    </row>
    <row r="12" spans="1:9" ht="15" customHeight="1">
      <c r="A12" s="115"/>
      <c r="B12" s="116"/>
      <c r="C12" s="115"/>
      <c r="D12" s="115"/>
      <c r="E12" s="115"/>
      <c r="F12" s="115"/>
      <c r="G12" s="115"/>
      <c r="H12" s="115"/>
      <c r="I12" s="115"/>
    </row>
    <row r="13" spans="1:9" ht="15" customHeight="1">
      <c r="A13" s="115"/>
      <c r="B13" s="116"/>
      <c r="C13" s="115"/>
      <c r="D13" s="115"/>
      <c r="E13" s="115"/>
      <c r="F13" s="115"/>
      <c r="G13" s="115"/>
      <c r="H13" s="115"/>
      <c r="I13" s="115"/>
    </row>
    <row r="14" spans="1:9" ht="15" customHeight="1">
      <c r="A14" s="115"/>
      <c r="B14" s="116"/>
      <c r="C14" s="115"/>
      <c r="D14" s="115"/>
      <c r="E14" s="115"/>
      <c r="F14" s="115"/>
      <c r="G14" s="115"/>
      <c r="H14" s="115"/>
      <c r="I14" s="115"/>
    </row>
    <row r="15" spans="1:9" ht="15" customHeight="1">
      <c r="A15" s="115"/>
      <c r="B15" s="116"/>
      <c r="C15" s="115"/>
      <c r="D15" s="115"/>
      <c r="E15" s="115"/>
      <c r="F15" s="115"/>
      <c r="G15" s="115"/>
      <c r="H15" s="115"/>
      <c r="I15" s="115"/>
    </row>
    <row r="16" spans="1:9" ht="15" customHeight="1">
      <c r="A16" s="115"/>
      <c r="B16" s="116"/>
      <c r="C16" s="115"/>
      <c r="D16" s="115"/>
      <c r="E16" s="115"/>
      <c r="F16" s="115"/>
      <c r="G16" s="115"/>
      <c r="H16" s="115"/>
      <c r="I16" s="115"/>
    </row>
    <row r="17" spans="1:9" ht="15" customHeight="1">
      <c r="A17" s="115"/>
      <c r="B17" s="116"/>
      <c r="C17" s="115"/>
      <c r="D17" s="115"/>
      <c r="E17" s="115"/>
      <c r="F17" s="115"/>
      <c r="G17" s="115"/>
      <c r="H17" s="115"/>
      <c r="I17" s="115"/>
    </row>
    <row r="18" spans="1:9" ht="15" customHeight="1">
      <c r="A18" s="115"/>
      <c r="B18" s="116"/>
      <c r="C18" s="115"/>
      <c r="D18" s="115"/>
      <c r="E18" s="115"/>
      <c r="F18" s="115"/>
      <c r="G18" s="115"/>
      <c r="H18" s="115"/>
      <c r="I18" s="115"/>
    </row>
    <row r="19" spans="1:9" ht="15" customHeight="1">
      <c r="A19" s="115"/>
      <c r="B19" s="116"/>
      <c r="C19" s="115"/>
      <c r="D19" s="115"/>
      <c r="E19" s="115"/>
      <c r="F19" s="115"/>
      <c r="G19" s="115"/>
      <c r="H19" s="115"/>
      <c r="I19" s="115"/>
    </row>
    <row r="20" spans="1:9" ht="15" customHeight="1">
      <c r="A20" s="115"/>
      <c r="B20" s="116"/>
      <c r="C20" s="115"/>
      <c r="D20" s="115"/>
      <c r="E20" s="115"/>
      <c r="F20" s="115"/>
      <c r="G20" s="115"/>
      <c r="H20" s="115"/>
      <c r="I20" s="115"/>
    </row>
    <row r="21" spans="1:9" ht="15" customHeight="1">
      <c r="A21" s="683" t="s">
        <v>83</v>
      </c>
      <c r="B21" s="683"/>
      <c r="C21" s="683"/>
      <c r="D21" s="683"/>
      <c r="E21" s="683"/>
      <c r="F21" s="683"/>
      <c r="G21" s="683"/>
      <c r="H21" s="683"/>
    </row>
    <row r="22" spans="1:9" ht="15" customHeight="1">
      <c r="A22" s="683"/>
      <c r="B22" s="683"/>
      <c r="C22" s="683"/>
      <c r="D22" s="683"/>
      <c r="E22" s="683"/>
      <c r="F22" s="683"/>
      <c r="G22" s="683"/>
      <c r="H22" s="683"/>
    </row>
    <row r="23" spans="1:9" ht="15" customHeight="1">
      <c r="A23" s="683"/>
      <c r="B23" s="683"/>
      <c r="C23" s="683"/>
      <c r="D23" s="683"/>
      <c r="E23" s="683"/>
      <c r="F23" s="683"/>
      <c r="G23" s="683"/>
      <c r="H23" s="683"/>
    </row>
    <row r="24" spans="1:9" ht="15" customHeight="1">
      <c r="A24" s="683"/>
      <c r="B24" s="683"/>
      <c r="C24" s="683"/>
      <c r="D24" s="683"/>
      <c r="E24" s="683"/>
      <c r="F24" s="683"/>
      <c r="G24" s="683"/>
      <c r="H24" s="683"/>
    </row>
    <row r="25" spans="1:9" ht="15" customHeight="1">
      <c r="A25" s="683"/>
      <c r="B25" s="683"/>
      <c r="C25" s="683"/>
      <c r="D25" s="683"/>
      <c r="E25" s="683"/>
      <c r="F25" s="683"/>
      <c r="G25" s="683"/>
      <c r="H25" s="683"/>
    </row>
    <row r="26" spans="1:9" ht="15" customHeight="1">
      <c r="A26" s="683"/>
      <c r="B26" s="683"/>
      <c r="C26" s="683"/>
      <c r="D26" s="683"/>
      <c r="E26" s="683"/>
      <c r="F26" s="683"/>
      <c r="G26" s="683"/>
      <c r="H26" s="683"/>
    </row>
    <row r="27" spans="1:9" ht="15" customHeight="1">
      <c r="A27" s="683"/>
      <c r="B27" s="683"/>
      <c r="C27" s="683"/>
      <c r="D27" s="683"/>
      <c r="E27" s="683"/>
      <c r="F27" s="683"/>
      <c r="G27" s="683"/>
      <c r="H27" s="683"/>
    </row>
    <row r="28" spans="1:9" ht="15" customHeight="1">
      <c r="A28" s="683"/>
      <c r="B28" s="683"/>
      <c r="C28" s="683"/>
      <c r="D28" s="683"/>
      <c r="E28" s="683"/>
      <c r="F28" s="683"/>
      <c r="G28" s="683"/>
      <c r="H28" s="683"/>
    </row>
    <row r="29" spans="1:9" ht="55.5" customHeight="1">
      <c r="A29" s="683"/>
      <c r="B29" s="683"/>
      <c r="C29" s="683"/>
      <c r="D29" s="683"/>
      <c r="E29" s="683"/>
      <c r="F29" s="683"/>
      <c r="G29" s="683"/>
      <c r="H29" s="683"/>
    </row>
    <row r="30" spans="1:9" ht="15" customHeight="1">
      <c r="A30" s="132"/>
    </row>
    <row r="31" spans="1:9" ht="34.5" customHeight="1"/>
    <row r="32" spans="1:9">
      <c r="A32" s="684" t="s">
        <v>74</v>
      </c>
    </row>
    <row r="33" spans="1:9" ht="15" customHeight="1" thickBot="1">
      <c r="A33" s="685"/>
      <c r="B33" s="112"/>
      <c r="C33" s="113"/>
      <c r="D33" s="113"/>
    </row>
    <row r="34" spans="1:9" ht="15" customHeight="1">
      <c r="A34" s="209"/>
      <c r="B34" s="210" t="s">
        <v>17</v>
      </c>
      <c r="C34" s="210" t="s">
        <v>4</v>
      </c>
      <c r="D34" s="210" t="s">
        <v>5</v>
      </c>
      <c r="E34" s="38"/>
    </row>
    <row r="35" spans="1:9" ht="15" customHeight="1">
      <c r="A35" s="211" t="s">
        <v>67</v>
      </c>
      <c r="B35" s="600">
        <v>741000</v>
      </c>
      <c r="C35" s="212">
        <v>691000</v>
      </c>
      <c r="D35" s="212">
        <v>50000</v>
      </c>
      <c r="E35" s="39"/>
    </row>
    <row r="36" spans="1:9">
      <c r="A36" s="211" t="s">
        <v>68</v>
      </c>
      <c r="B36" s="600">
        <v>663000</v>
      </c>
      <c r="C36" s="212">
        <v>643000</v>
      </c>
      <c r="D36" s="212">
        <v>20000</v>
      </c>
      <c r="E36" s="39"/>
    </row>
    <row r="37" spans="1:9">
      <c r="A37" s="211" t="s">
        <v>69</v>
      </c>
      <c r="B37" s="600">
        <v>2519000</v>
      </c>
      <c r="C37" s="212">
        <v>2479000</v>
      </c>
      <c r="D37" s="212">
        <v>40000</v>
      </c>
      <c r="E37" s="39"/>
    </row>
    <row r="38" spans="1:9">
      <c r="A38" s="211" t="s">
        <v>70</v>
      </c>
      <c r="B38" s="600">
        <v>234000</v>
      </c>
      <c r="C38" s="212">
        <v>234000</v>
      </c>
      <c r="D38" s="212" t="s">
        <v>2</v>
      </c>
      <c r="E38" s="39"/>
    </row>
    <row r="39" spans="1:9">
      <c r="A39" s="211" t="s">
        <v>71</v>
      </c>
      <c r="B39" s="600">
        <v>152000</v>
      </c>
      <c r="C39" s="212">
        <v>152000</v>
      </c>
      <c r="D39" s="212" t="s">
        <v>2</v>
      </c>
      <c r="E39" s="39"/>
    </row>
    <row r="40" spans="1:9">
      <c r="A40" s="211" t="s">
        <v>72</v>
      </c>
      <c r="B40" s="600">
        <v>1016000</v>
      </c>
      <c r="C40" s="212">
        <v>873000</v>
      </c>
      <c r="D40" s="212">
        <v>143000</v>
      </c>
      <c r="E40" s="39"/>
    </row>
    <row r="41" spans="1:9">
      <c r="A41" s="211" t="s">
        <v>73</v>
      </c>
      <c r="B41" s="600">
        <v>4404000</v>
      </c>
      <c r="C41" s="212">
        <v>280000</v>
      </c>
      <c r="D41" s="212">
        <v>4124000</v>
      </c>
      <c r="E41" s="39"/>
    </row>
    <row r="42" spans="1:9">
      <c r="A42" s="213" t="s">
        <v>6</v>
      </c>
      <c r="B42" s="214">
        <f>SUM(B35:B41)</f>
        <v>9729000</v>
      </c>
      <c r="C42" s="214">
        <f>SUM(C35:C41)</f>
        <v>5352000</v>
      </c>
      <c r="D42" s="214">
        <f>SUM(D35:D41)</f>
        <v>4377000</v>
      </c>
    </row>
    <row r="43" spans="1:9">
      <c r="A43" s="40"/>
    </row>
    <row r="44" spans="1:9" ht="14.4" customHeight="1">
      <c r="A44" s="684" t="s">
        <v>75</v>
      </c>
      <c r="B44" s="684"/>
      <c r="C44" s="684"/>
      <c r="D44" s="62"/>
    </row>
    <row r="45" spans="1:9" ht="15.75" customHeight="1" thickBot="1">
      <c r="A45" s="685"/>
      <c r="B45" s="685"/>
      <c r="C45" s="685"/>
      <c r="D45" s="113"/>
      <c r="E45" s="113"/>
      <c r="F45" s="113"/>
      <c r="G45" s="113"/>
    </row>
    <row r="46" spans="1:9" ht="23.4" customHeight="1">
      <c r="A46" s="209"/>
      <c r="B46" s="686" t="s">
        <v>76</v>
      </c>
      <c r="C46" s="686"/>
      <c r="D46" s="686" t="s">
        <v>77</v>
      </c>
      <c r="E46" s="686"/>
      <c r="F46" s="686" t="s">
        <v>6</v>
      </c>
      <c r="G46" s="686"/>
      <c r="H46" s="6"/>
      <c r="I46" s="6"/>
    </row>
    <row r="47" spans="1:9">
      <c r="A47" s="215"/>
      <c r="B47" s="216" t="s">
        <v>7</v>
      </c>
      <c r="C47" s="216" t="s">
        <v>8</v>
      </c>
      <c r="D47" s="216" t="s">
        <v>7</v>
      </c>
      <c r="E47" s="217" t="s">
        <v>8</v>
      </c>
      <c r="F47" s="216" t="s">
        <v>7</v>
      </c>
      <c r="G47" s="216" t="s">
        <v>8</v>
      </c>
      <c r="H47" s="63"/>
      <c r="I47" s="63"/>
    </row>
    <row r="48" spans="1:9">
      <c r="A48" s="218" t="s">
        <v>9</v>
      </c>
      <c r="B48" s="219">
        <v>165</v>
      </c>
      <c r="C48" s="220">
        <f>165/211</f>
        <v>0.78199052132701419</v>
      </c>
      <c r="D48" s="219">
        <v>1801</v>
      </c>
      <c r="E48" s="221">
        <f>1801/3260</f>
        <v>0.55245398773006138</v>
      </c>
      <c r="F48" s="219">
        <f>B48+D48</f>
        <v>1966</v>
      </c>
      <c r="G48" s="220">
        <f>F48/(3260+211)</f>
        <v>0.56640737539613939</v>
      </c>
      <c r="H48" s="63"/>
      <c r="I48" s="63"/>
    </row>
    <row r="49" spans="1:10">
      <c r="A49" s="218" t="s">
        <v>18</v>
      </c>
      <c r="B49" s="219">
        <f>86</f>
        <v>86</v>
      </c>
      <c r="C49" s="220">
        <f>B49/104</f>
        <v>0.82692307692307687</v>
      </c>
      <c r="D49" s="219">
        <v>1029</v>
      </c>
      <c r="E49" s="221">
        <f>D49/1684</f>
        <v>0.61104513064133015</v>
      </c>
      <c r="F49" s="219">
        <f t="shared" ref="F49:F55" si="0">B49+D49</f>
        <v>1115</v>
      </c>
      <c r="G49" s="220">
        <f>F49/(104+1684)</f>
        <v>0.62360178970917224</v>
      </c>
      <c r="H49" s="63"/>
      <c r="I49" s="63"/>
    </row>
    <row r="50" spans="1:10">
      <c r="A50" s="218" t="s">
        <v>10</v>
      </c>
      <c r="B50" s="219">
        <v>14</v>
      </c>
      <c r="C50" s="220">
        <f>B50/24</f>
        <v>0.58333333333333337</v>
      </c>
      <c r="D50" s="219">
        <v>105</v>
      </c>
      <c r="E50" s="221">
        <f>D50/171</f>
        <v>0.61403508771929827</v>
      </c>
      <c r="F50" s="219">
        <f>B50+D50</f>
        <v>119</v>
      </c>
      <c r="G50" s="220">
        <f>F50/(24+171)</f>
        <v>0.61025641025641031</v>
      </c>
      <c r="H50" s="63"/>
      <c r="I50" s="63"/>
    </row>
    <row r="51" spans="1:10">
      <c r="A51" s="218" t="s">
        <v>11</v>
      </c>
      <c r="B51" s="219">
        <v>0</v>
      </c>
      <c r="C51" s="220" t="s">
        <v>2</v>
      </c>
      <c r="D51" s="219">
        <v>14</v>
      </c>
      <c r="E51" s="221">
        <f>D51/28</f>
        <v>0.5</v>
      </c>
      <c r="F51" s="219">
        <f t="shared" si="0"/>
        <v>14</v>
      </c>
      <c r="G51" s="220">
        <f>E51</f>
        <v>0.5</v>
      </c>
      <c r="H51" s="63"/>
      <c r="I51" s="63"/>
    </row>
    <row r="52" spans="1:10">
      <c r="A52" s="218" t="s">
        <v>12</v>
      </c>
      <c r="B52" s="219">
        <v>14</v>
      </c>
      <c r="C52" s="220">
        <f>B52/17</f>
        <v>0.82352941176470584</v>
      </c>
      <c r="D52" s="219">
        <v>90</v>
      </c>
      <c r="E52" s="221">
        <f>D52/105</f>
        <v>0.8571428571428571</v>
      </c>
      <c r="F52" s="219">
        <f t="shared" si="0"/>
        <v>104</v>
      </c>
      <c r="G52" s="220">
        <f>F52/(17+105)</f>
        <v>0.85245901639344257</v>
      </c>
      <c r="H52" s="63"/>
      <c r="I52" s="63"/>
    </row>
    <row r="53" spans="1:10">
      <c r="A53" s="218" t="s">
        <v>13</v>
      </c>
      <c r="B53" s="219">
        <v>6</v>
      </c>
      <c r="C53" s="220">
        <f>B53/9</f>
        <v>0.66666666666666663</v>
      </c>
      <c r="D53" s="222">
        <v>27</v>
      </c>
      <c r="E53" s="223">
        <f>D53/38</f>
        <v>0.71052631578947367</v>
      </c>
      <c r="F53" s="219">
        <f>B53+D53</f>
        <v>33</v>
      </c>
      <c r="G53" s="220">
        <f>F53/(9+38)</f>
        <v>0.7021276595744681</v>
      </c>
      <c r="H53" s="63"/>
      <c r="I53" s="63"/>
    </row>
    <row r="54" spans="1:10">
      <c r="A54" s="218" t="s">
        <v>25</v>
      </c>
      <c r="B54" s="219">
        <v>2</v>
      </c>
      <c r="C54" s="220">
        <f>2/3</f>
        <v>0.66666666666666663</v>
      </c>
      <c r="D54" s="219">
        <v>11</v>
      </c>
      <c r="E54" s="221">
        <f>11/16</f>
        <v>0.6875</v>
      </c>
      <c r="F54" s="219">
        <f t="shared" si="0"/>
        <v>13</v>
      </c>
      <c r="G54" s="220">
        <f>F54/(13+1+5)</f>
        <v>0.68421052631578949</v>
      </c>
      <c r="H54" s="63"/>
      <c r="I54" s="63"/>
    </row>
    <row r="55" spans="1:10">
      <c r="A55" s="224" t="s">
        <v>6</v>
      </c>
      <c r="B55" s="225">
        <f>SUM(B48:B54)</f>
        <v>287</v>
      </c>
      <c r="C55" s="226">
        <f>B55/368</f>
        <v>0.77989130434782605</v>
      </c>
      <c r="D55" s="225">
        <f>SUM(D48:D54)</f>
        <v>3077</v>
      </c>
      <c r="E55" s="227">
        <f>D55/5309</f>
        <v>0.57958184215483144</v>
      </c>
      <c r="F55" s="225">
        <f t="shared" si="0"/>
        <v>3364</v>
      </c>
      <c r="G55" s="226">
        <f>F55/(368+5309)</f>
        <v>0.59256649638893777</v>
      </c>
      <c r="H55" s="63"/>
    </row>
    <row r="56" spans="1:10">
      <c r="B56" s="65"/>
      <c r="C56" s="66"/>
      <c r="D56" s="66"/>
      <c r="E56" s="67"/>
      <c r="F56" s="68"/>
      <c r="G56" s="67"/>
      <c r="H56" s="67"/>
      <c r="I56" s="66"/>
      <c r="J56" s="61"/>
    </row>
    <row r="57" spans="1:10">
      <c r="J57" s="68"/>
    </row>
    <row r="58" spans="1:10" ht="14.4" customHeight="1">
      <c r="A58" s="684" t="s">
        <v>79</v>
      </c>
      <c r="B58" s="684"/>
      <c r="C58" s="684"/>
      <c r="D58" s="684"/>
    </row>
    <row r="59" spans="1:10" ht="15.75" customHeight="1" thickBot="1">
      <c r="A59" s="685"/>
      <c r="B59" s="685"/>
      <c r="C59" s="685"/>
      <c r="D59" s="684"/>
    </row>
    <row r="60" spans="1:10" ht="21.6" customHeight="1">
      <c r="A60" s="209"/>
      <c r="B60" s="686" t="s">
        <v>81</v>
      </c>
      <c r="C60" s="687"/>
      <c r="D60" s="662"/>
      <c r="E60" s="6"/>
      <c r="F60" s="6"/>
      <c r="G60" s="6"/>
      <c r="H60" s="6"/>
      <c r="I60" s="6"/>
    </row>
    <row r="61" spans="1:10">
      <c r="A61" s="215"/>
      <c r="B61" s="582" t="s">
        <v>82</v>
      </c>
      <c r="C61" s="216" t="s">
        <v>8</v>
      </c>
      <c r="D61" s="63"/>
      <c r="E61" s="63"/>
      <c r="F61" s="63"/>
      <c r="G61" s="63"/>
      <c r="H61" s="63"/>
      <c r="I61" s="63"/>
    </row>
    <row r="62" spans="1:10">
      <c r="A62" s="230" t="s">
        <v>5</v>
      </c>
      <c r="B62" s="581">
        <v>82773000</v>
      </c>
      <c r="C62" s="231">
        <v>0.57999999999999996</v>
      </c>
      <c r="D62" s="69"/>
      <c r="E62" s="69"/>
      <c r="F62" s="69"/>
      <c r="G62" s="69"/>
      <c r="H62" s="69"/>
      <c r="I62" s="69"/>
    </row>
    <row r="63" spans="1:10">
      <c r="A63" s="230" t="s">
        <v>80</v>
      </c>
      <c r="B63" s="581">
        <v>61181000</v>
      </c>
      <c r="C63" s="231">
        <v>0.15</v>
      </c>
      <c r="D63" s="69"/>
      <c r="E63" s="69"/>
      <c r="F63" s="69"/>
      <c r="G63" s="69"/>
      <c r="H63" s="69"/>
      <c r="I63" s="69"/>
    </row>
    <row r="64" spans="1:10" s="59" customFormat="1">
      <c r="A64" s="224" t="s">
        <v>6</v>
      </c>
      <c r="B64" s="583">
        <v>143954000</v>
      </c>
      <c r="C64" s="232">
        <v>0.26</v>
      </c>
      <c r="D64" s="70"/>
      <c r="E64" s="70"/>
      <c r="F64" s="70"/>
      <c r="G64" s="70"/>
      <c r="H64" s="70"/>
      <c r="I64" s="70"/>
    </row>
    <row r="67" spans="1:11">
      <c r="A67" s="228" t="s">
        <v>78</v>
      </c>
    </row>
    <row r="68" spans="1:11" ht="27" customHeight="1">
      <c r="A68" s="682" t="s">
        <v>262</v>
      </c>
      <c r="B68" s="682"/>
      <c r="C68" s="682"/>
      <c r="D68" s="682"/>
      <c r="E68" s="682"/>
      <c r="F68" s="682"/>
      <c r="G68" s="682"/>
      <c r="H68" s="682"/>
      <c r="I68" s="682"/>
      <c r="J68" s="682"/>
      <c r="K68" s="682"/>
    </row>
    <row r="69" spans="1:11">
      <c r="A69" s="229"/>
    </row>
  </sheetData>
  <mergeCells count="9">
    <mergeCell ref="A68:K68"/>
    <mergeCell ref="A21:H29"/>
    <mergeCell ref="A32:A33"/>
    <mergeCell ref="B60:C60"/>
    <mergeCell ref="B46:C46"/>
    <mergeCell ref="D46:E46"/>
    <mergeCell ref="F46:G46"/>
    <mergeCell ref="A44:C45"/>
    <mergeCell ref="A58:D5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A28" sqref="A28"/>
    </sheetView>
  </sheetViews>
  <sheetFormatPr baseColWidth="10" defaultColWidth="9.109375" defaultRowHeight="14.4"/>
  <cols>
    <col min="1" max="16384" width="9.109375" style="60"/>
  </cols>
  <sheetData>
    <row r="1" spans="1:17" ht="15" customHeight="1">
      <c r="B1" s="59"/>
    </row>
    <row r="2" spans="1:17" ht="15" customHeight="1">
      <c r="B2" s="59"/>
    </row>
    <row r="3" spans="1:17" ht="15" customHeight="1">
      <c r="B3" s="59"/>
    </row>
    <row r="4" spans="1:17" ht="15" customHeight="1">
      <c r="B4" s="59"/>
    </row>
    <row r="5" spans="1:17">
      <c r="A5" s="90"/>
      <c r="B5" s="91"/>
      <c r="C5" s="90"/>
      <c r="D5" s="90"/>
      <c r="E5" s="90"/>
      <c r="F5" s="90"/>
      <c r="G5" s="90"/>
      <c r="H5" s="90"/>
      <c r="I5" s="90"/>
      <c r="J5" s="90"/>
      <c r="K5" s="90"/>
      <c r="L5" s="90"/>
      <c r="M5" s="90"/>
      <c r="N5" s="90"/>
      <c r="O5" s="90"/>
      <c r="P5" s="90"/>
      <c r="Q5" s="90"/>
    </row>
    <row r="6" spans="1:17">
      <c r="A6" s="115"/>
      <c r="B6" s="116"/>
      <c r="C6" s="115"/>
      <c r="D6" s="115"/>
      <c r="E6" s="115"/>
      <c r="F6" s="115"/>
      <c r="G6" s="115"/>
      <c r="H6" s="115"/>
      <c r="I6" s="115"/>
    </row>
    <row r="7" spans="1:17">
      <c r="B7" s="116"/>
      <c r="C7" s="115"/>
      <c r="D7" s="115"/>
      <c r="E7" s="115"/>
      <c r="F7" s="115"/>
      <c r="G7" s="115"/>
      <c r="H7" s="115"/>
      <c r="I7" s="115"/>
    </row>
    <row r="8" spans="1:17">
      <c r="A8" s="115"/>
      <c r="B8" s="116"/>
      <c r="C8" s="115"/>
      <c r="D8" s="115"/>
      <c r="E8" s="115"/>
      <c r="F8" s="115"/>
      <c r="G8" s="115"/>
      <c r="H8" s="115"/>
      <c r="I8" s="115"/>
    </row>
    <row r="9" spans="1:17">
      <c r="A9" s="115"/>
      <c r="B9" s="116"/>
      <c r="C9" s="115"/>
      <c r="D9" s="115"/>
      <c r="E9" s="115"/>
      <c r="F9" s="115"/>
      <c r="G9" s="115"/>
      <c r="H9" s="115"/>
      <c r="I9" s="115"/>
    </row>
    <row r="10" spans="1:17">
      <c r="A10" s="115"/>
      <c r="B10" s="116"/>
      <c r="C10" s="115"/>
      <c r="D10" s="115"/>
      <c r="E10" s="115"/>
      <c r="F10" s="115"/>
      <c r="G10" s="115"/>
      <c r="H10" s="115"/>
      <c r="I10" s="115"/>
    </row>
    <row r="11" spans="1:17">
      <c r="A11" s="115"/>
      <c r="B11" s="116"/>
      <c r="C11" s="115"/>
      <c r="D11" s="115"/>
      <c r="E11" s="115"/>
      <c r="F11" s="115"/>
      <c r="G11" s="115"/>
      <c r="H11" s="115"/>
      <c r="I11" s="115"/>
    </row>
    <row r="12" spans="1:17">
      <c r="A12" s="115"/>
      <c r="B12" s="116"/>
      <c r="C12" s="115"/>
      <c r="D12" s="115"/>
      <c r="E12" s="115"/>
      <c r="F12" s="115"/>
      <c r="G12" s="115"/>
      <c r="H12" s="115"/>
      <c r="I12" s="115"/>
    </row>
    <row r="13" spans="1:17">
      <c r="A13" s="115"/>
      <c r="B13" s="116"/>
      <c r="C13" s="115"/>
      <c r="D13" s="115"/>
      <c r="E13" s="115"/>
      <c r="F13" s="115"/>
      <c r="G13" s="115"/>
      <c r="H13" s="115"/>
      <c r="I13" s="115"/>
    </row>
    <row r="14" spans="1:17">
      <c r="A14" s="115"/>
      <c r="B14" s="116"/>
      <c r="C14" s="115"/>
      <c r="D14" s="115"/>
      <c r="E14" s="115"/>
      <c r="F14" s="115"/>
      <c r="G14" s="115"/>
      <c r="H14" s="115"/>
      <c r="I14" s="115"/>
    </row>
    <row r="15" spans="1:17">
      <c r="A15" s="115"/>
      <c r="B15" s="116"/>
      <c r="C15" s="115"/>
      <c r="D15" s="115"/>
      <c r="E15" s="115"/>
      <c r="F15" s="115"/>
      <c r="G15" s="115"/>
      <c r="H15" s="115"/>
      <c r="I15" s="115"/>
    </row>
    <row r="16" spans="1:17">
      <c r="A16" s="115"/>
      <c r="B16" s="116"/>
      <c r="C16" s="115"/>
      <c r="D16" s="115"/>
      <c r="E16" s="115"/>
      <c r="F16" s="115"/>
      <c r="G16" s="115"/>
      <c r="H16" s="115"/>
      <c r="I16" s="115"/>
    </row>
    <row r="17" spans="1:17">
      <c r="A17" s="115"/>
      <c r="B17" s="116"/>
      <c r="C17" s="115"/>
      <c r="D17" s="115"/>
      <c r="E17" s="115"/>
      <c r="F17" s="115"/>
      <c r="G17" s="115"/>
      <c r="H17" s="115"/>
      <c r="I17" s="115"/>
    </row>
    <row r="18" spans="1:17">
      <c r="A18" s="115"/>
      <c r="B18" s="116"/>
      <c r="C18" s="115"/>
      <c r="D18" s="115"/>
      <c r="E18" s="115"/>
      <c r="F18" s="115"/>
      <c r="G18" s="115"/>
      <c r="H18" s="115"/>
      <c r="I18" s="115"/>
    </row>
    <row r="19" spans="1:17">
      <c r="A19" s="115"/>
      <c r="B19" s="116"/>
      <c r="C19" s="115"/>
      <c r="D19" s="115"/>
      <c r="E19" s="115"/>
      <c r="F19" s="115"/>
      <c r="G19" s="115"/>
      <c r="H19" s="115"/>
      <c r="I19" s="115"/>
    </row>
    <row r="20" spans="1:17" ht="15" customHeight="1">
      <c r="A20" s="683" t="s">
        <v>84</v>
      </c>
      <c r="B20" s="683"/>
      <c r="C20" s="683"/>
      <c r="D20" s="683"/>
      <c r="E20" s="683"/>
      <c r="F20" s="683"/>
      <c r="G20" s="683"/>
      <c r="H20" s="683"/>
      <c r="I20" s="683"/>
      <c r="J20" s="683"/>
      <c r="K20" s="683"/>
      <c r="L20" s="683"/>
      <c r="M20" s="683"/>
      <c r="N20" s="683"/>
      <c r="O20" s="683"/>
      <c r="P20" s="683"/>
      <c r="Q20" s="683"/>
    </row>
    <row r="21" spans="1:17" ht="15" customHeight="1">
      <c r="A21" s="683"/>
      <c r="B21" s="683"/>
      <c r="C21" s="683"/>
      <c r="D21" s="683"/>
      <c r="E21" s="683"/>
      <c r="F21" s="683"/>
      <c r="G21" s="683"/>
      <c r="H21" s="683"/>
      <c r="I21" s="683"/>
      <c r="J21" s="683"/>
      <c r="K21" s="683"/>
      <c r="L21" s="683"/>
      <c r="M21" s="683"/>
      <c r="N21" s="683"/>
      <c r="O21" s="683"/>
      <c r="P21" s="683"/>
      <c r="Q21" s="683"/>
    </row>
    <row r="22" spans="1:17" ht="15" customHeight="1">
      <c r="A22" s="683"/>
      <c r="B22" s="683"/>
      <c r="C22" s="683"/>
      <c r="D22" s="683"/>
      <c r="E22" s="683"/>
      <c r="F22" s="683"/>
      <c r="G22" s="683"/>
      <c r="H22" s="683"/>
      <c r="I22" s="683"/>
      <c r="J22" s="683"/>
      <c r="K22" s="683"/>
      <c r="L22" s="683"/>
      <c r="M22" s="683"/>
      <c r="N22" s="683"/>
      <c r="O22" s="683"/>
      <c r="P22" s="683"/>
      <c r="Q22" s="683"/>
    </row>
    <row r="23" spans="1:17" ht="15" customHeight="1">
      <c r="A23" s="683"/>
      <c r="B23" s="683"/>
      <c r="C23" s="683"/>
      <c r="D23" s="683"/>
      <c r="E23" s="683"/>
      <c r="F23" s="683"/>
      <c r="G23" s="683"/>
      <c r="H23" s="683"/>
      <c r="I23" s="683"/>
      <c r="J23" s="683"/>
      <c r="K23" s="683"/>
      <c r="L23" s="683"/>
      <c r="M23" s="683"/>
      <c r="N23" s="683"/>
      <c r="O23" s="683"/>
      <c r="P23" s="683"/>
      <c r="Q23" s="683"/>
    </row>
    <row r="24" spans="1:17" ht="15" customHeight="1">
      <c r="A24" s="683"/>
      <c r="B24" s="683"/>
      <c r="C24" s="683"/>
      <c r="D24" s="683"/>
      <c r="E24" s="683"/>
      <c r="F24" s="683"/>
      <c r="G24" s="683"/>
      <c r="H24" s="683"/>
      <c r="I24" s="683"/>
      <c r="J24" s="683"/>
      <c r="K24" s="683"/>
      <c r="L24" s="683"/>
      <c r="M24" s="683"/>
      <c r="N24" s="683"/>
      <c r="O24" s="683"/>
      <c r="P24" s="683"/>
      <c r="Q24" s="683"/>
    </row>
    <row r="25" spans="1:17" ht="15" customHeight="1">
      <c r="A25" s="683"/>
      <c r="B25" s="683"/>
      <c r="C25" s="683"/>
      <c r="D25" s="683"/>
      <c r="E25" s="683"/>
      <c r="F25" s="683"/>
      <c r="G25" s="683"/>
      <c r="H25" s="683"/>
      <c r="I25" s="683"/>
      <c r="J25" s="683"/>
      <c r="K25" s="683"/>
      <c r="L25" s="683"/>
      <c r="M25" s="683"/>
      <c r="N25" s="683"/>
      <c r="O25" s="683"/>
      <c r="P25" s="683"/>
      <c r="Q25" s="683"/>
    </row>
    <row r="26" spans="1:17">
      <c r="A26" s="683"/>
      <c r="B26" s="683"/>
      <c r="C26" s="683"/>
      <c r="D26" s="683"/>
      <c r="E26" s="683"/>
      <c r="F26" s="683"/>
      <c r="G26" s="683"/>
      <c r="H26" s="683"/>
      <c r="I26" s="683"/>
      <c r="J26" s="683"/>
      <c r="K26" s="683"/>
      <c r="L26" s="683"/>
      <c r="M26" s="683"/>
      <c r="N26" s="683"/>
      <c r="O26" s="683"/>
      <c r="P26" s="683"/>
      <c r="Q26" s="683"/>
    </row>
    <row r="27" spans="1:17" ht="63.75" customHeight="1">
      <c r="A27" s="683"/>
      <c r="B27" s="683"/>
      <c r="C27" s="683"/>
      <c r="D27" s="683"/>
      <c r="E27" s="683"/>
      <c r="F27" s="683"/>
      <c r="G27" s="683"/>
      <c r="H27" s="683"/>
      <c r="I27" s="683"/>
      <c r="J27" s="683"/>
      <c r="K27" s="683"/>
      <c r="L27" s="683"/>
      <c r="M27" s="683"/>
      <c r="N27" s="683"/>
      <c r="O27" s="683"/>
      <c r="P27" s="683"/>
      <c r="Q27" s="683"/>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Normal="100" workbookViewId="0">
      <selection activeCell="A5" sqref="A5"/>
    </sheetView>
  </sheetViews>
  <sheetFormatPr baseColWidth="10" defaultColWidth="8.5546875" defaultRowHeight="10.8"/>
  <cols>
    <col min="1" max="1" width="92.44140625" style="1" customWidth="1"/>
    <col min="2" max="5" width="20.44140625" style="58"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88"/>
    </row>
    <row r="2" spans="1:13" ht="34.950000000000003" customHeight="1">
      <c r="A2" s="120"/>
      <c r="B2" s="123"/>
      <c r="C2" s="233"/>
      <c r="D2" s="123"/>
      <c r="E2" s="122"/>
      <c r="F2" s="34"/>
      <c r="G2" s="120"/>
    </row>
    <row r="3" spans="1:13" ht="21" customHeight="1">
      <c r="A3" s="78"/>
      <c r="B3" s="71"/>
      <c r="C3" s="234"/>
      <c r="D3" s="235"/>
      <c r="E3" s="236"/>
      <c r="F3" s="237"/>
      <c r="G3" s="238"/>
    </row>
    <row r="4" spans="1:13" s="60" customFormat="1" ht="15" customHeight="1">
      <c r="A4" s="90"/>
      <c r="B4" s="91"/>
      <c r="C4" s="90"/>
      <c r="D4" s="90"/>
      <c r="E4" s="90"/>
      <c r="F4" s="90"/>
    </row>
    <row r="5" spans="1:13" s="60" customFormat="1" ht="26.4" thickBot="1">
      <c r="A5" s="132" t="s">
        <v>85</v>
      </c>
      <c r="B5" s="59"/>
    </row>
    <row r="6" spans="1:13" ht="15" customHeight="1" thickBot="1">
      <c r="A6" s="684" t="s">
        <v>86</v>
      </c>
      <c r="B6" s="72"/>
      <c r="C6" s="73"/>
      <c r="D6" s="72"/>
      <c r="E6" s="74"/>
      <c r="F6" s="43"/>
    </row>
    <row r="7" spans="1:13" ht="15" customHeight="1" thickBot="1">
      <c r="A7" s="684"/>
      <c r="B7" s="1"/>
      <c r="C7" s="1"/>
      <c r="D7" s="1"/>
      <c r="E7" s="1"/>
      <c r="G7" s="5"/>
      <c r="H7" s="6"/>
      <c r="I7" s="7"/>
      <c r="J7" s="8"/>
      <c r="K7" s="8"/>
      <c r="L7" s="8"/>
      <c r="M7" s="9"/>
    </row>
    <row r="8" spans="1:13" ht="17.399999999999999" customHeight="1">
      <c r="A8" s="239" t="s">
        <v>271</v>
      </c>
      <c r="B8" s="240">
        <v>2024</v>
      </c>
      <c r="C8" s="241">
        <v>2023</v>
      </c>
      <c r="D8" s="241">
        <v>2022</v>
      </c>
      <c r="E8" s="241">
        <v>2021</v>
      </c>
      <c r="F8" s="242">
        <v>2020</v>
      </c>
      <c r="G8" s="97"/>
      <c r="H8" s="11"/>
      <c r="I8" s="12"/>
      <c r="J8" s="12"/>
      <c r="K8" s="12"/>
      <c r="L8" s="12"/>
      <c r="M8" s="12"/>
    </row>
    <row r="9" spans="1:13" ht="21.6" customHeight="1">
      <c r="A9" s="243" t="s">
        <v>269</v>
      </c>
      <c r="B9" s="244">
        <v>58108</v>
      </c>
      <c r="C9" s="245">
        <v>42400</v>
      </c>
      <c r="D9" s="245">
        <v>45374</v>
      </c>
      <c r="E9" s="246">
        <v>46339</v>
      </c>
      <c r="F9" s="247">
        <v>40647</v>
      </c>
      <c r="H9" s="11"/>
      <c r="I9" s="12"/>
      <c r="J9" s="12"/>
      <c r="K9" s="12"/>
      <c r="L9" s="12"/>
      <c r="M9" s="12"/>
    </row>
    <row r="10" spans="1:13" ht="17.399999999999999" customHeight="1">
      <c r="A10" s="248" t="s">
        <v>89</v>
      </c>
      <c r="B10" s="249">
        <v>70826</v>
      </c>
      <c r="C10" s="250">
        <v>64602</v>
      </c>
      <c r="D10" s="250">
        <v>68116</v>
      </c>
      <c r="E10" s="251">
        <v>58133</v>
      </c>
      <c r="F10" s="252">
        <v>41254</v>
      </c>
      <c r="G10" s="20"/>
      <c r="H10" s="11"/>
      <c r="I10" s="12"/>
      <c r="J10" s="12"/>
      <c r="K10" s="12"/>
      <c r="L10" s="12"/>
      <c r="M10" s="12"/>
    </row>
    <row r="11" spans="1:13" ht="17.399999999999999" customHeight="1">
      <c r="A11" s="248" t="s">
        <v>90</v>
      </c>
      <c r="B11" s="249">
        <v>29802</v>
      </c>
      <c r="C11" s="250">
        <v>13457</v>
      </c>
      <c r="D11" s="250">
        <v>13389</v>
      </c>
      <c r="E11" s="251">
        <v>12820</v>
      </c>
      <c r="F11" s="252">
        <v>6591</v>
      </c>
      <c r="G11" s="98"/>
      <c r="H11" s="11"/>
      <c r="I11" s="12"/>
      <c r="J11" s="12"/>
      <c r="K11" s="12"/>
      <c r="L11" s="12"/>
      <c r="M11" s="12"/>
    </row>
    <row r="12" spans="1:13" ht="17.399999999999999" customHeight="1">
      <c r="A12" s="253" t="s">
        <v>91</v>
      </c>
      <c r="B12" s="249">
        <v>128934</v>
      </c>
      <c r="C12" s="250">
        <v>107002</v>
      </c>
      <c r="D12" s="250">
        <v>113490</v>
      </c>
      <c r="E12" s="251">
        <v>104472</v>
      </c>
      <c r="F12" s="252">
        <v>81901</v>
      </c>
      <c r="G12" s="33"/>
      <c r="H12" s="11"/>
      <c r="I12" s="12"/>
      <c r="J12" s="12"/>
      <c r="K12" s="12"/>
      <c r="L12" s="12"/>
      <c r="M12" s="12"/>
    </row>
    <row r="13" spans="1:13" ht="17.399999999999999" customHeight="1">
      <c r="A13" s="253" t="s">
        <v>92</v>
      </c>
      <c r="B13" s="249">
        <v>29461</v>
      </c>
      <c r="C13" s="250">
        <v>26016</v>
      </c>
      <c r="D13" s="250">
        <v>29734</v>
      </c>
      <c r="E13" s="251">
        <v>24821</v>
      </c>
      <c r="F13" s="252" t="s">
        <v>42</v>
      </c>
      <c r="G13" s="33"/>
      <c r="H13" s="11"/>
      <c r="I13" s="12"/>
      <c r="J13" s="12"/>
      <c r="K13" s="12"/>
      <c r="L13" s="12"/>
      <c r="M13" s="12"/>
    </row>
    <row r="14" spans="1:13" ht="17.399999999999999" customHeight="1">
      <c r="A14" s="248" t="s">
        <v>93</v>
      </c>
      <c r="B14" s="254">
        <v>0.32</v>
      </c>
      <c r="C14" s="262">
        <v>0.28999999999999998</v>
      </c>
      <c r="D14" s="262">
        <v>0.26</v>
      </c>
      <c r="E14" s="261">
        <v>0.22</v>
      </c>
      <c r="F14" s="255">
        <v>0.24</v>
      </c>
      <c r="G14" s="33"/>
      <c r="H14" s="11"/>
      <c r="I14" s="12"/>
      <c r="J14" s="12"/>
      <c r="K14" s="12"/>
      <c r="L14" s="12"/>
      <c r="M14" s="12"/>
    </row>
    <row r="15" spans="1:13" ht="17.399999999999999" customHeight="1">
      <c r="A15" s="248" t="s">
        <v>94</v>
      </c>
      <c r="B15" s="254">
        <v>3.81</v>
      </c>
      <c r="C15" s="250" t="s">
        <v>14</v>
      </c>
      <c r="D15" s="250" t="s">
        <v>15</v>
      </c>
      <c r="E15" s="250" t="s">
        <v>16</v>
      </c>
      <c r="F15" s="255">
        <v>2.76</v>
      </c>
      <c r="G15" s="13"/>
      <c r="H15" s="11"/>
      <c r="I15" s="14"/>
      <c r="J15" s="14"/>
      <c r="K15" s="14"/>
      <c r="L15" s="14"/>
      <c r="M15" s="14"/>
    </row>
    <row r="16" spans="1:13" ht="15" customHeight="1" thickBot="1">
      <c r="A16" s="601"/>
      <c r="B16" s="602"/>
      <c r="C16" s="602"/>
      <c r="D16" s="602"/>
      <c r="E16" s="602"/>
      <c r="F16" s="341"/>
      <c r="G16" s="13"/>
      <c r="H16" s="6"/>
      <c r="I16" s="7"/>
      <c r="J16" s="8"/>
      <c r="K16" s="8"/>
      <c r="L16" s="8"/>
      <c r="M16" s="9"/>
    </row>
    <row r="17" spans="1:13" ht="15" customHeight="1">
      <c r="A17" s="256" t="s">
        <v>270</v>
      </c>
      <c r="B17" s="257">
        <v>2024</v>
      </c>
      <c r="C17" s="190">
        <v>2023</v>
      </c>
      <c r="D17" s="190">
        <v>2022</v>
      </c>
      <c r="E17" s="656">
        <v>2021</v>
      </c>
      <c r="F17" s="657"/>
      <c r="G17" s="13"/>
      <c r="H17" s="6"/>
      <c r="I17" s="7"/>
      <c r="J17" s="8"/>
      <c r="K17" s="8"/>
      <c r="L17" s="8"/>
      <c r="M17" s="9"/>
    </row>
    <row r="18" spans="1:13" ht="15" customHeight="1">
      <c r="A18" s="259" t="s">
        <v>272</v>
      </c>
      <c r="B18" s="266">
        <v>10</v>
      </c>
      <c r="C18" s="245">
        <v>10</v>
      </c>
      <c r="D18" s="245">
        <v>8</v>
      </c>
      <c r="E18" s="371">
        <v>23</v>
      </c>
      <c r="F18" s="12"/>
      <c r="G18" s="13"/>
      <c r="H18" s="6"/>
      <c r="I18" s="7"/>
      <c r="J18" s="8"/>
      <c r="K18" s="8"/>
      <c r="L18" s="8"/>
      <c r="M18" s="9"/>
    </row>
    <row r="19" spans="1:13" ht="15" customHeight="1">
      <c r="A19" s="259" t="s">
        <v>276</v>
      </c>
      <c r="B19" s="266">
        <v>17434.46</v>
      </c>
      <c r="C19" s="251">
        <v>10737</v>
      </c>
      <c r="D19" s="250">
        <v>14347</v>
      </c>
      <c r="E19" s="308">
        <v>15947</v>
      </c>
      <c r="F19" s="14"/>
      <c r="G19" s="13"/>
      <c r="H19" s="6"/>
      <c r="I19" s="7"/>
      <c r="J19" s="8"/>
      <c r="K19" s="8"/>
      <c r="L19" s="8"/>
      <c r="M19" s="9"/>
    </row>
    <row r="20" spans="1:13" ht="15" customHeight="1">
      <c r="A20" s="260" t="s">
        <v>273</v>
      </c>
      <c r="B20" s="266">
        <v>369</v>
      </c>
      <c r="C20" s="251">
        <v>303</v>
      </c>
      <c r="D20" s="250">
        <v>345</v>
      </c>
      <c r="E20" s="308">
        <v>438</v>
      </c>
      <c r="F20" s="14"/>
      <c r="G20" s="13"/>
      <c r="H20" s="6"/>
      <c r="I20" s="7"/>
      <c r="J20" s="8"/>
      <c r="K20" s="8"/>
      <c r="L20" s="8"/>
      <c r="M20" s="9"/>
    </row>
    <row r="21" spans="1:13" ht="15" customHeight="1">
      <c r="A21" s="260" t="s">
        <v>274</v>
      </c>
      <c r="B21" s="655">
        <v>7909.73</v>
      </c>
      <c r="C21" s="246">
        <v>10022</v>
      </c>
      <c r="D21" s="246">
        <v>9050</v>
      </c>
      <c r="E21" s="371">
        <v>1834</v>
      </c>
      <c r="F21" s="12"/>
      <c r="G21" s="13"/>
      <c r="H21" s="6"/>
      <c r="I21" s="7"/>
      <c r="J21" s="8"/>
      <c r="K21" s="8"/>
      <c r="L21" s="8"/>
      <c r="M21" s="9"/>
    </row>
    <row r="22" spans="1:13" ht="15" customHeight="1">
      <c r="A22" s="248" t="s">
        <v>275</v>
      </c>
      <c r="B22" s="266">
        <v>2806</v>
      </c>
      <c r="C22" s="251">
        <v>3912</v>
      </c>
      <c r="D22" s="250">
        <v>4704</v>
      </c>
      <c r="E22" s="308">
        <v>5063</v>
      </c>
      <c r="F22" s="14"/>
      <c r="G22" s="13"/>
      <c r="H22" s="6"/>
      <c r="I22" s="7"/>
      <c r="J22" s="8"/>
      <c r="K22" s="8"/>
      <c r="L22" s="8"/>
      <c r="M22" s="9"/>
    </row>
    <row r="23" spans="1:13" ht="15" customHeight="1">
      <c r="A23" s="248" t="s">
        <v>277</v>
      </c>
      <c r="B23" s="655">
        <v>1261</v>
      </c>
      <c r="C23" s="251">
        <v>1033</v>
      </c>
      <c r="D23" s="250">
        <v>1280</v>
      </c>
      <c r="E23" s="658">
        <v>1516</v>
      </c>
      <c r="F23" s="660"/>
      <c r="G23" s="13"/>
      <c r="H23" s="6"/>
      <c r="I23" s="7"/>
      <c r="J23" s="8"/>
      <c r="K23" s="8"/>
      <c r="L23" s="8"/>
      <c r="M23" s="9"/>
    </row>
    <row r="24" spans="1:13" ht="15" customHeight="1" thickBot="1">
      <c r="A24" s="601"/>
      <c r="B24" s="602"/>
      <c r="C24" s="602"/>
      <c r="D24" s="602"/>
      <c r="E24" s="602"/>
      <c r="F24" s="659"/>
      <c r="G24" s="13"/>
      <c r="H24" s="6"/>
      <c r="I24" s="7"/>
      <c r="J24" s="8"/>
      <c r="K24" s="8"/>
      <c r="L24" s="8"/>
      <c r="M24" s="9"/>
    </row>
    <row r="25" spans="1:13" ht="14.4" customHeight="1">
      <c r="A25" s="256" t="s">
        <v>95</v>
      </c>
      <c r="B25" s="257">
        <v>2024</v>
      </c>
      <c r="C25" s="190">
        <v>2023</v>
      </c>
      <c r="D25" s="190">
        <v>2022</v>
      </c>
      <c r="E25" s="144">
        <v>2021</v>
      </c>
      <c r="F25" s="258">
        <v>2020</v>
      </c>
      <c r="G25" s="33"/>
      <c r="H25" s="11"/>
      <c r="I25" s="12"/>
      <c r="J25" s="12"/>
      <c r="K25" s="12"/>
      <c r="L25" s="12"/>
      <c r="M25" s="12"/>
    </row>
    <row r="26" spans="1:13" ht="14.4" customHeight="1">
      <c r="A26" s="663" t="s">
        <v>96</v>
      </c>
      <c r="B26" s="664">
        <f>SUM(B27:B30)</f>
        <v>197881</v>
      </c>
      <c r="C26" s="665">
        <f>SUM(C27:C30)</f>
        <v>143519</v>
      </c>
      <c r="D26" s="665">
        <f>SUM(D27:D30)</f>
        <v>159336</v>
      </c>
      <c r="E26" s="666">
        <f>SUM(E27:E30)</f>
        <v>165115</v>
      </c>
      <c r="F26" s="667">
        <f>132414133/1000</f>
        <v>132414.133</v>
      </c>
      <c r="G26" s="33"/>
      <c r="H26" s="11"/>
      <c r="I26" s="12"/>
      <c r="J26" s="12"/>
      <c r="K26" s="12"/>
      <c r="L26" s="12"/>
      <c r="M26" s="12"/>
    </row>
    <row r="27" spans="1:13" ht="14.4" customHeight="1">
      <c r="A27" s="260" t="s">
        <v>291</v>
      </c>
      <c r="B27" s="266">
        <v>174675</v>
      </c>
      <c r="C27" s="245">
        <v>129064</v>
      </c>
      <c r="D27" s="245">
        <v>144830</v>
      </c>
      <c r="E27" s="246">
        <v>149586</v>
      </c>
      <c r="F27" s="247" t="s">
        <v>2</v>
      </c>
      <c r="G27" s="33"/>
      <c r="H27" s="11"/>
      <c r="I27" s="12"/>
      <c r="J27" s="12"/>
      <c r="K27" s="12"/>
      <c r="L27" s="12"/>
      <c r="M27" s="12"/>
    </row>
    <row r="28" spans="1:13" ht="14.4" customHeight="1">
      <c r="A28" s="260" t="s">
        <v>293</v>
      </c>
      <c r="B28" s="266">
        <v>2373</v>
      </c>
      <c r="C28" s="251">
        <v>554</v>
      </c>
      <c r="D28" s="250">
        <v>139</v>
      </c>
      <c r="E28" s="250">
        <v>1432</v>
      </c>
      <c r="F28" s="252" t="s">
        <v>2</v>
      </c>
      <c r="G28" s="33"/>
      <c r="H28" s="11"/>
      <c r="I28" s="12"/>
      <c r="J28" s="12"/>
      <c r="K28" s="12"/>
      <c r="L28" s="12"/>
      <c r="M28" s="12"/>
    </row>
    <row r="29" spans="1:13" ht="14.4" customHeight="1">
      <c r="A29" s="260" t="s">
        <v>292</v>
      </c>
      <c r="B29" s="266">
        <v>12708</v>
      </c>
      <c r="C29" s="251">
        <v>9783</v>
      </c>
      <c r="D29" s="250">
        <v>9783</v>
      </c>
      <c r="E29" s="250">
        <v>9273</v>
      </c>
      <c r="F29" s="252" t="s">
        <v>2</v>
      </c>
      <c r="G29" s="33"/>
      <c r="H29" s="11"/>
      <c r="I29" s="12"/>
      <c r="J29" s="12"/>
      <c r="K29" s="12"/>
      <c r="L29" s="12"/>
      <c r="M29" s="12"/>
    </row>
    <row r="30" spans="1:13" ht="14.4" customHeight="1">
      <c r="A30" s="260" t="s">
        <v>294</v>
      </c>
      <c r="B30" s="266">
        <v>8125</v>
      </c>
      <c r="C30" s="251">
        <v>4118</v>
      </c>
      <c r="D30" s="250">
        <v>4584</v>
      </c>
      <c r="E30" s="250">
        <v>4824</v>
      </c>
      <c r="F30" s="252" t="s">
        <v>2</v>
      </c>
      <c r="G30" s="33"/>
      <c r="H30" s="11"/>
      <c r="I30" s="12"/>
      <c r="J30" s="12"/>
      <c r="K30" s="12"/>
      <c r="L30" s="12"/>
      <c r="M30" s="12"/>
    </row>
    <row r="31" spans="1:13" ht="14.4" customHeight="1">
      <c r="A31" s="663" t="s">
        <v>97</v>
      </c>
      <c r="B31" s="664">
        <f>SUM(B32:B33)</f>
        <v>341345</v>
      </c>
      <c r="C31" s="668">
        <f>291027982/1000</f>
        <v>291027.98200000002</v>
      </c>
      <c r="D31" s="669">
        <f>317941753/1000</f>
        <v>317941.75300000003</v>
      </c>
      <c r="E31" s="669">
        <f>299913295/1000</f>
        <v>299913.29499999998</v>
      </c>
      <c r="F31" s="670">
        <f>234541249/1000</f>
        <v>234541.24900000001</v>
      </c>
      <c r="G31" s="33"/>
      <c r="H31" s="11"/>
      <c r="I31" s="12"/>
      <c r="J31" s="12"/>
      <c r="K31" s="12"/>
      <c r="L31" s="12"/>
      <c r="M31" s="12"/>
    </row>
    <row r="32" spans="1:13" ht="14.4" customHeight="1">
      <c r="A32" s="260" t="s">
        <v>295</v>
      </c>
      <c r="B32" s="266">
        <v>125173</v>
      </c>
      <c r="C32" s="251">
        <v>60147</v>
      </c>
      <c r="D32" s="250">
        <v>61842</v>
      </c>
      <c r="E32" s="250">
        <v>67012</v>
      </c>
      <c r="F32" s="252" t="s">
        <v>2</v>
      </c>
      <c r="G32" s="33"/>
      <c r="H32" s="11"/>
      <c r="I32" s="12"/>
      <c r="J32" s="12"/>
      <c r="K32" s="12"/>
      <c r="L32" s="12"/>
      <c r="M32" s="12"/>
    </row>
    <row r="33" spans="1:13" ht="14.4" customHeight="1">
      <c r="A33" s="260" t="s">
        <v>296</v>
      </c>
      <c r="B33" s="266">
        <v>216172</v>
      </c>
      <c r="C33" s="251">
        <v>230881</v>
      </c>
      <c r="D33" s="251">
        <v>256099</v>
      </c>
      <c r="E33" s="251">
        <v>232901</v>
      </c>
      <c r="F33" s="252" t="s">
        <v>2</v>
      </c>
      <c r="G33" s="33"/>
      <c r="H33" s="11"/>
      <c r="I33" s="12"/>
      <c r="J33" s="12"/>
      <c r="K33" s="12"/>
      <c r="L33" s="12"/>
      <c r="M33" s="12"/>
    </row>
    <row r="34" spans="1:13" ht="14.4" customHeight="1">
      <c r="A34" s="671" t="s">
        <v>98</v>
      </c>
      <c r="B34" s="664">
        <v>0</v>
      </c>
      <c r="C34" s="668">
        <v>0</v>
      </c>
      <c r="D34" s="668">
        <v>0</v>
      </c>
      <c r="E34" s="668">
        <v>0</v>
      </c>
      <c r="F34" s="670">
        <v>0</v>
      </c>
      <c r="G34" s="33"/>
      <c r="H34" s="11"/>
      <c r="I34" s="12"/>
      <c r="J34" s="12"/>
      <c r="K34" s="12"/>
      <c r="L34" s="12"/>
      <c r="M34" s="12"/>
    </row>
    <row r="35" spans="1:13" ht="14.4" customHeight="1">
      <c r="A35" s="663" t="s">
        <v>99</v>
      </c>
      <c r="B35" s="672">
        <f>SUM(B26,B31)</f>
        <v>539226</v>
      </c>
      <c r="C35" s="666">
        <v>434548.30099999998</v>
      </c>
      <c r="D35" s="666">
        <v>477278.22900000005</v>
      </c>
      <c r="E35" s="666">
        <v>465027.59399999998</v>
      </c>
      <c r="F35" s="673">
        <v>366955.38199999998</v>
      </c>
      <c r="G35" s="33"/>
      <c r="H35" s="11"/>
      <c r="I35" s="12"/>
      <c r="J35" s="12"/>
      <c r="K35" s="12"/>
      <c r="L35" s="12"/>
      <c r="M35" s="12"/>
    </row>
    <row r="36" spans="1:13" ht="14.4" customHeight="1">
      <c r="A36" s="248" t="s">
        <v>100</v>
      </c>
      <c r="B36" s="184">
        <v>1.32</v>
      </c>
      <c r="C36" s="261">
        <v>1.19</v>
      </c>
      <c r="D36" s="262">
        <v>1.1000000000000001</v>
      </c>
      <c r="E36" s="262">
        <v>1</v>
      </c>
      <c r="F36" s="255">
        <v>1.06</v>
      </c>
      <c r="G36" s="33"/>
      <c r="H36" s="11"/>
      <c r="I36" s="12"/>
      <c r="J36" s="12"/>
      <c r="K36" s="12"/>
      <c r="L36" s="12"/>
      <c r="M36" s="12"/>
    </row>
    <row r="37" spans="1:13" ht="14.4" customHeight="1" thickBot="1">
      <c r="A37" s="248" t="s">
        <v>101</v>
      </c>
      <c r="B37" s="674">
        <v>15.92</v>
      </c>
      <c r="C37" s="261">
        <v>14.28</v>
      </c>
      <c r="D37" s="262">
        <v>15.29</v>
      </c>
      <c r="E37" s="262">
        <v>13.82</v>
      </c>
      <c r="F37" s="255">
        <v>12.38</v>
      </c>
      <c r="G37" s="33"/>
      <c r="H37" s="11"/>
      <c r="I37" s="12"/>
      <c r="J37" s="12"/>
      <c r="K37" s="12"/>
      <c r="L37" s="12"/>
      <c r="M37" s="12"/>
    </row>
    <row r="38" spans="1:13" s="75" customFormat="1" ht="15" customHeight="1" thickBot="1">
      <c r="A38" s="1"/>
      <c r="B38" s="93"/>
      <c r="C38" s="94"/>
      <c r="D38" s="94"/>
      <c r="E38" s="94"/>
      <c r="F38" s="76"/>
      <c r="G38" s="31"/>
    </row>
    <row r="39" spans="1:13" ht="15" customHeight="1">
      <c r="A39" s="684" t="s">
        <v>87</v>
      </c>
      <c r="B39" s="3"/>
      <c r="C39" s="3"/>
      <c r="D39" s="4"/>
      <c r="E39" s="4"/>
      <c r="F39" s="18"/>
      <c r="G39" s="31"/>
    </row>
    <row r="40" spans="1:13" ht="15" customHeight="1" thickBot="1">
      <c r="A40" s="684"/>
      <c r="B40" s="263"/>
      <c r="C40" s="263"/>
      <c r="D40" s="263"/>
      <c r="E40" s="263"/>
      <c r="G40" s="31"/>
    </row>
    <row r="41" spans="1:13" ht="15" customHeight="1">
      <c r="A41" s="239" t="s">
        <v>88</v>
      </c>
      <c r="B41" s="257" t="s">
        <v>17</v>
      </c>
      <c r="C41" s="264" t="s">
        <v>9</v>
      </c>
      <c r="D41" s="144" t="s">
        <v>18</v>
      </c>
      <c r="E41" s="190" t="s">
        <v>19</v>
      </c>
      <c r="F41" s="242" t="s">
        <v>102</v>
      </c>
      <c r="G41" s="33"/>
    </row>
    <row r="42" spans="1:13" ht="21.6">
      <c r="A42" s="243" t="s">
        <v>269</v>
      </c>
      <c r="B42" s="266">
        <v>58108.38</v>
      </c>
      <c r="C42" s="246">
        <v>26515.29</v>
      </c>
      <c r="D42" s="245">
        <v>11959.91</v>
      </c>
      <c r="E42" s="245">
        <v>16141.13</v>
      </c>
      <c r="F42" s="247">
        <f>B42-(C42+D42+E42)</f>
        <v>3492.0500000000029</v>
      </c>
      <c r="G42" s="33"/>
    </row>
    <row r="43" spans="1:13">
      <c r="A43" s="248" t="s">
        <v>89</v>
      </c>
      <c r="B43" s="266">
        <v>70825.820000000007</v>
      </c>
      <c r="C43" s="251">
        <v>32259.29</v>
      </c>
      <c r="D43" s="250">
        <v>16675.060000000001</v>
      </c>
      <c r="E43" s="250">
        <v>18849.939999999999</v>
      </c>
      <c r="F43" s="247">
        <f>B43-(C43+D43+E43)</f>
        <v>3041.5299999999988</v>
      </c>
      <c r="G43" s="33"/>
    </row>
    <row r="44" spans="1:13">
      <c r="A44" s="248" t="s">
        <v>90</v>
      </c>
      <c r="B44" s="266">
        <v>29801.94</v>
      </c>
      <c r="C44" s="251">
        <v>6379.94</v>
      </c>
      <c r="D44" s="250">
        <v>3956.24</v>
      </c>
      <c r="E44" s="250">
        <v>5726.11</v>
      </c>
      <c r="F44" s="247">
        <f>B44-(C44+D44+E44)</f>
        <v>13739.649999999998</v>
      </c>
      <c r="G44" s="33"/>
    </row>
    <row r="45" spans="1:13">
      <c r="A45" s="253" t="s">
        <v>91</v>
      </c>
      <c r="B45" s="266">
        <f>SUM(B42+B44)</f>
        <v>87910.319999999992</v>
      </c>
      <c r="C45" s="251">
        <f>SUM(C42+C44)</f>
        <v>32895.230000000003</v>
      </c>
      <c r="D45" s="251">
        <f>SUM(D42+D44)</f>
        <v>15916.15</v>
      </c>
      <c r="E45" s="251">
        <f>SUM(E42+E44)</f>
        <v>21867.239999999998</v>
      </c>
      <c r="F45" s="247">
        <f>B45-(C45+D45+E45)</f>
        <v>17231.699999999997</v>
      </c>
      <c r="G45" s="33"/>
    </row>
    <row r="46" spans="1:13">
      <c r="A46" s="253" t="s">
        <v>92</v>
      </c>
      <c r="B46" s="266">
        <v>29461.35</v>
      </c>
      <c r="C46" s="251">
        <v>13592.24</v>
      </c>
      <c r="D46" s="250">
        <v>7928.38</v>
      </c>
      <c r="E46" s="250">
        <v>5735.58</v>
      </c>
      <c r="F46" s="247">
        <f>B46-(C46+D46+E46)</f>
        <v>2205.1500000000015</v>
      </c>
      <c r="G46" s="33"/>
    </row>
    <row r="47" spans="1:13">
      <c r="A47" s="248" t="s">
        <v>93</v>
      </c>
      <c r="B47" s="184">
        <v>0.32</v>
      </c>
      <c r="C47" s="261">
        <v>0.27</v>
      </c>
      <c r="D47" s="262">
        <v>0.23</v>
      </c>
      <c r="E47" s="262">
        <v>0.55000000000000004</v>
      </c>
      <c r="F47" s="556" t="s">
        <v>2</v>
      </c>
      <c r="G47" s="33"/>
    </row>
    <row r="48" spans="1:13">
      <c r="A48" s="248" t="s">
        <v>94</v>
      </c>
      <c r="B48" s="184">
        <v>3.81</v>
      </c>
      <c r="C48" s="261">
        <v>3.21</v>
      </c>
      <c r="D48" s="262">
        <v>2.79</v>
      </c>
      <c r="E48" s="262">
        <v>6.61</v>
      </c>
      <c r="F48" s="265" t="s">
        <v>2</v>
      </c>
      <c r="G48" s="13"/>
    </row>
    <row r="49" spans="1:7" ht="15" customHeight="1" thickBot="1">
      <c r="A49" s="601"/>
      <c r="B49" s="603"/>
      <c r="C49" s="603"/>
      <c r="D49" s="603"/>
      <c r="E49" s="603"/>
      <c r="F49" s="602"/>
      <c r="G49" s="13"/>
    </row>
    <row r="50" spans="1:7" ht="15" customHeight="1">
      <c r="A50" s="256" t="s">
        <v>95</v>
      </c>
      <c r="B50" s="257" t="s">
        <v>17</v>
      </c>
      <c r="C50" s="264" t="s">
        <v>9</v>
      </c>
      <c r="D50" s="144" t="s">
        <v>18</v>
      </c>
      <c r="E50" s="190" t="s">
        <v>19</v>
      </c>
      <c r="F50" s="258" t="s">
        <v>102</v>
      </c>
      <c r="G50" s="33"/>
    </row>
    <row r="51" spans="1:7" ht="15" customHeight="1">
      <c r="A51" s="259" t="s">
        <v>96</v>
      </c>
      <c r="B51" s="266">
        <f>197880864/1000</f>
        <v>197880.864</v>
      </c>
      <c r="C51" s="246">
        <f>92886343/1000</f>
        <v>92886.342999999993</v>
      </c>
      <c r="D51" s="245">
        <f>37618683/1000</f>
        <v>37618.682999999997</v>
      </c>
      <c r="E51" s="245">
        <f>59131897/1000</f>
        <v>59131.896999999997</v>
      </c>
      <c r="F51" s="252">
        <f>B51-(C51+D51+E51)</f>
        <v>8243.9410000000207</v>
      </c>
      <c r="G51" s="33"/>
    </row>
    <row r="52" spans="1:7" ht="15" customHeight="1">
      <c r="A52" s="259" t="s">
        <v>97</v>
      </c>
      <c r="B52" s="266">
        <f>341344926/1000</f>
        <v>341344.92599999998</v>
      </c>
      <c r="C52" s="251">
        <f>188840283/1000</f>
        <v>188840.283</v>
      </c>
      <c r="D52" s="250">
        <f>66162247/1000</f>
        <v>66162.247000000003</v>
      </c>
      <c r="E52" s="250">
        <f>68570157/1000</f>
        <v>68570.157000000007</v>
      </c>
      <c r="F52" s="252">
        <f>B52-(C52+D52+E52)</f>
        <v>17772.238999999943</v>
      </c>
      <c r="G52" s="33"/>
    </row>
    <row r="53" spans="1:7" ht="15" customHeight="1">
      <c r="A53" s="260" t="s">
        <v>98</v>
      </c>
      <c r="B53" s="266">
        <v>0</v>
      </c>
      <c r="C53" s="251">
        <v>0</v>
      </c>
      <c r="D53" s="250">
        <v>0</v>
      </c>
      <c r="E53" s="250">
        <v>0</v>
      </c>
      <c r="F53" s="252">
        <v>0</v>
      </c>
      <c r="G53" s="33"/>
    </row>
    <row r="54" spans="1:7" ht="15" customHeight="1">
      <c r="A54" s="260" t="s">
        <v>99</v>
      </c>
      <c r="B54" s="266">
        <f>SUM(B51:B53)</f>
        <v>539225.79</v>
      </c>
      <c r="C54" s="584">
        <f t="shared" ref="C54:F54" si="0">SUM(C51:C53)</f>
        <v>281726.62599999999</v>
      </c>
      <c r="D54" s="584">
        <f t="shared" si="0"/>
        <v>103780.93</v>
      </c>
      <c r="E54" s="584">
        <f t="shared" si="0"/>
        <v>127702.054</v>
      </c>
      <c r="F54" s="545">
        <f t="shared" si="0"/>
        <v>26016.179999999964</v>
      </c>
      <c r="G54" s="33"/>
    </row>
    <row r="55" spans="1:7" ht="15" customHeight="1">
      <c r="A55" s="248" t="s">
        <v>100</v>
      </c>
      <c r="B55" s="184">
        <v>1.32</v>
      </c>
      <c r="C55" s="261">
        <f>SUM(C51:C52)/220501</f>
        <v>1.2776659788390983</v>
      </c>
      <c r="D55" s="262">
        <f>SUM(D51:D52)/123732</f>
        <v>0.83875577861830397</v>
      </c>
      <c r="E55" s="262">
        <f>SUM(E51:E52)/63769</f>
        <v>2.0025726293340025</v>
      </c>
      <c r="F55" s="255" t="s">
        <v>2</v>
      </c>
      <c r="G55" s="33"/>
    </row>
    <row r="56" spans="1:7" ht="16.95" customHeight="1">
      <c r="A56" s="248" t="s">
        <v>101</v>
      </c>
      <c r="B56" s="184">
        <v>15.92</v>
      </c>
      <c r="C56" s="261">
        <f>SUM(C51:C52)/18302</f>
        <v>15.393215277018905</v>
      </c>
      <c r="D56" s="262">
        <f>SUM(D51:D52)/10270</f>
        <v>10.105251217137292</v>
      </c>
      <c r="E56" s="262">
        <f>SUM(E51:E52)/5293</f>
        <v>24.126592480634802</v>
      </c>
      <c r="F56" s="255" t="s">
        <v>2</v>
      </c>
      <c r="G56" s="33"/>
    </row>
    <row r="57" spans="1:7" ht="15" customHeight="1" thickBot="1">
      <c r="A57" s="41"/>
      <c r="B57" s="42"/>
      <c r="C57" s="44"/>
      <c r="D57" s="29"/>
      <c r="E57" s="29"/>
      <c r="F57" s="18"/>
      <c r="G57" s="32"/>
    </row>
    <row r="58" spans="1:7" ht="15" customHeight="1">
      <c r="A58" s="92"/>
      <c r="B58" s="11"/>
      <c r="C58" s="14"/>
      <c r="D58" s="14"/>
      <c r="E58" s="14"/>
      <c r="G58" s="13"/>
    </row>
    <row r="59" spans="1:7" s="208" customFormat="1">
      <c r="A59" s="697" t="s">
        <v>103</v>
      </c>
      <c r="B59" s="698"/>
      <c r="C59" s="698"/>
      <c r="D59" s="698"/>
      <c r="E59" s="698"/>
      <c r="F59" s="699"/>
      <c r="G59" s="549"/>
    </row>
    <row r="60" spans="1:7" s="208" customFormat="1" ht="30" customHeight="1">
      <c r="A60" s="700" t="s">
        <v>104</v>
      </c>
      <c r="B60" s="700"/>
      <c r="C60" s="700"/>
      <c r="D60" s="700"/>
      <c r="E60" s="700"/>
      <c r="F60" s="701"/>
      <c r="G60" s="550"/>
    </row>
    <row r="61" spans="1:7" s="208" customFormat="1" ht="12" customHeight="1">
      <c r="A61" s="688" t="s">
        <v>105</v>
      </c>
      <c r="B61" s="689"/>
      <c r="C61" s="689"/>
      <c r="D61" s="689"/>
      <c r="E61" s="690"/>
      <c r="G61" s="551"/>
    </row>
    <row r="62" spans="1:7" s="208" customFormat="1">
      <c r="A62" s="702" t="s">
        <v>106</v>
      </c>
      <c r="B62" s="703"/>
      <c r="C62" s="703"/>
      <c r="D62" s="703"/>
      <c r="E62" s="703"/>
      <c r="F62" s="704"/>
      <c r="G62" s="551"/>
    </row>
    <row r="63" spans="1:7" s="208" customFormat="1">
      <c r="A63" s="689" t="s">
        <v>107</v>
      </c>
      <c r="B63" s="689"/>
      <c r="C63" s="689"/>
      <c r="D63" s="689"/>
      <c r="E63" s="690"/>
      <c r="F63" s="552"/>
      <c r="G63" s="551"/>
    </row>
    <row r="64" spans="1:7" s="208" customFormat="1">
      <c r="A64" s="689" t="s">
        <v>108</v>
      </c>
      <c r="B64" s="689"/>
      <c r="C64" s="689"/>
      <c r="D64" s="689"/>
      <c r="E64" s="689"/>
      <c r="F64" s="690"/>
      <c r="G64" s="551"/>
    </row>
    <row r="65" spans="1:7" s="208" customFormat="1">
      <c r="A65" s="691" t="s">
        <v>109</v>
      </c>
      <c r="B65" s="692"/>
      <c r="C65" s="692"/>
      <c r="D65" s="692"/>
      <c r="E65" s="693"/>
      <c r="F65" s="557"/>
      <c r="G65" s="551"/>
    </row>
    <row r="66" spans="1:7" s="208" customFormat="1">
      <c r="A66" s="694" t="s">
        <v>110</v>
      </c>
      <c r="B66" s="695"/>
      <c r="C66" s="695"/>
      <c r="D66" s="695"/>
      <c r="E66" s="696"/>
      <c r="F66" s="552"/>
      <c r="G66" s="551"/>
    </row>
    <row r="67" spans="1:7" s="208" customFormat="1">
      <c r="A67" s="689" t="s">
        <v>43</v>
      </c>
      <c r="B67" s="689"/>
      <c r="C67" s="689"/>
      <c r="D67" s="689"/>
      <c r="E67" s="690"/>
      <c r="F67" s="553"/>
      <c r="G67" s="551"/>
    </row>
    <row r="68" spans="1:7" s="208" customFormat="1" ht="22.2" customHeight="1">
      <c r="A68" s="688" t="s">
        <v>111</v>
      </c>
      <c r="B68" s="689"/>
      <c r="C68" s="689"/>
      <c r="D68" s="689"/>
      <c r="E68" s="690"/>
      <c r="F68" s="552"/>
      <c r="G68" s="554"/>
    </row>
    <row r="69" spans="1:7" s="208" customFormat="1">
      <c r="A69" s="688" t="s">
        <v>112</v>
      </c>
      <c r="B69" s="689"/>
      <c r="C69" s="689"/>
      <c r="D69" s="689"/>
      <c r="E69" s="690"/>
      <c r="F69" s="555"/>
      <c r="G69" s="555"/>
    </row>
    <row r="70" spans="1:7">
      <c r="A70" s="120" t="s">
        <v>302</v>
      </c>
      <c r="B70" s="120"/>
      <c r="C70" s="120"/>
      <c r="D70" s="120"/>
      <c r="E70" s="120"/>
      <c r="F70" s="120"/>
      <c r="G70" s="120"/>
    </row>
    <row r="71" spans="1:7">
      <c r="A71" s="120"/>
      <c r="B71" s="120"/>
      <c r="C71" s="120"/>
      <c r="D71" s="120"/>
      <c r="E71" s="120"/>
      <c r="F71" s="120"/>
      <c r="G71" s="120"/>
    </row>
    <row r="72" spans="1:7">
      <c r="A72" s="120"/>
      <c r="B72" s="120"/>
      <c r="C72" s="120"/>
      <c r="D72" s="120"/>
      <c r="E72" s="120"/>
      <c r="F72" s="120"/>
      <c r="G72" s="120"/>
    </row>
    <row r="73" spans="1:7">
      <c r="A73" s="120"/>
      <c r="B73" s="120"/>
      <c r="C73" s="120"/>
      <c r="D73" s="120"/>
      <c r="E73" s="120"/>
      <c r="F73" s="120"/>
      <c r="G73" s="120"/>
    </row>
    <row r="74" spans="1:7">
      <c r="A74" s="120"/>
      <c r="B74" s="120"/>
      <c r="C74" s="120"/>
      <c r="D74" s="120"/>
      <c r="E74" s="120"/>
      <c r="F74" s="120"/>
      <c r="G74" s="120"/>
    </row>
    <row r="75" spans="1:7">
      <c r="A75" s="120"/>
      <c r="B75" s="120"/>
      <c r="C75" s="120"/>
      <c r="D75" s="120"/>
      <c r="E75" s="120"/>
      <c r="F75" s="120"/>
      <c r="G75" s="120"/>
    </row>
    <row r="76" spans="1:7">
      <c r="A76" s="120"/>
      <c r="B76" s="120"/>
      <c r="C76" s="120"/>
      <c r="D76" s="120"/>
      <c r="E76" s="120"/>
      <c r="F76" s="120"/>
      <c r="G76" s="120"/>
    </row>
    <row r="77" spans="1:7">
      <c r="A77" s="120"/>
      <c r="B77" s="120"/>
      <c r="C77" s="120"/>
      <c r="D77" s="120"/>
      <c r="E77" s="120"/>
      <c r="F77" s="120"/>
      <c r="G77" s="120"/>
    </row>
    <row r="78" spans="1:7">
      <c r="A78" s="120"/>
      <c r="B78" s="120"/>
      <c r="C78" s="120"/>
      <c r="D78" s="120"/>
      <c r="E78" s="120"/>
      <c r="F78" s="120"/>
      <c r="G78" s="120"/>
    </row>
    <row r="79" spans="1:7">
      <c r="A79" s="120"/>
    </row>
  </sheetData>
  <mergeCells count="13">
    <mergeCell ref="A69:E69"/>
    <mergeCell ref="A6:A7"/>
    <mergeCell ref="A39:A40"/>
    <mergeCell ref="A61:E61"/>
    <mergeCell ref="A63:E63"/>
    <mergeCell ref="A65:E65"/>
    <mergeCell ref="A66:E66"/>
    <mergeCell ref="A67:E67"/>
    <mergeCell ref="A68:E68"/>
    <mergeCell ref="A59:F59"/>
    <mergeCell ref="A60:F60"/>
    <mergeCell ref="A62:F62"/>
    <mergeCell ref="A64:F6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C62" sqref="C62"/>
    </sheetView>
  </sheetViews>
  <sheetFormatPr baseColWidth="10" defaultColWidth="8.5546875" defaultRowHeight="10.8"/>
  <cols>
    <col min="1" max="1" width="14.88671875" style="1" customWidth="1"/>
    <col min="2" max="2" width="46.88671875" style="1" customWidth="1"/>
    <col min="3" max="3" width="20.44140625" style="80" customWidth="1"/>
    <col min="4" max="5" width="20.44140625" style="58"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30" customHeight="1">
      <c r="B2" s="18"/>
    </row>
    <row r="3" spans="1:9" ht="30" customHeight="1"/>
    <row r="4" spans="1:9" ht="15" customHeight="1">
      <c r="A4" s="95"/>
      <c r="B4" s="95"/>
      <c r="C4" s="99"/>
      <c r="D4" s="96"/>
      <c r="E4" s="96"/>
      <c r="F4" s="95"/>
      <c r="G4" s="95"/>
      <c r="H4" s="95"/>
      <c r="I4" s="95"/>
    </row>
    <row r="5" spans="1:9" s="60" customFormat="1" ht="25.8">
      <c r="A5" s="132" t="s">
        <v>134</v>
      </c>
      <c r="B5" s="59"/>
    </row>
    <row r="6" spans="1:9" ht="15" customHeight="1">
      <c r="A6" s="707" t="s">
        <v>113</v>
      </c>
      <c r="B6" s="707"/>
      <c r="C6" s="707"/>
    </row>
    <row r="7" spans="1:9" ht="15" customHeight="1" thickBot="1">
      <c r="A7" s="708"/>
      <c r="B7" s="708"/>
      <c r="C7" s="708"/>
      <c r="D7" s="17"/>
      <c r="E7" s="16"/>
      <c r="F7" s="18"/>
    </row>
    <row r="8" spans="1:9" ht="15" customHeight="1">
      <c r="A8" s="267"/>
      <c r="B8" s="268"/>
      <c r="C8" s="269">
        <v>2024</v>
      </c>
      <c r="D8" s="144">
        <v>2023</v>
      </c>
      <c r="E8" s="190">
        <v>2022</v>
      </c>
      <c r="F8" s="241">
        <v>2021</v>
      </c>
      <c r="G8" s="270">
        <v>2020</v>
      </c>
    </row>
    <row r="9" spans="1:9" ht="21" customHeight="1">
      <c r="A9" s="717" t="s">
        <v>115</v>
      </c>
      <c r="B9" s="271" t="s">
        <v>116</v>
      </c>
      <c r="C9" s="604">
        <v>557360</v>
      </c>
      <c r="D9" s="273">
        <v>578919</v>
      </c>
      <c r="E9" s="273">
        <v>651066</v>
      </c>
      <c r="F9" s="273">
        <v>589904</v>
      </c>
      <c r="G9" s="274">
        <v>454527</v>
      </c>
    </row>
    <row r="10" spans="1:9" ht="15" customHeight="1">
      <c r="A10" s="718"/>
      <c r="B10" s="248" t="s">
        <v>118</v>
      </c>
      <c r="C10" s="604">
        <v>1779270</v>
      </c>
      <c r="D10" s="273">
        <v>2130252</v>
      </c>
      <c r="E10" s="273">
        <v>2396165</v>
      </c>
      <c r="F10" s="273">
        <v>2419802</v>
      </c>
      <c r="G10" s="274">
        <v>1869751</v>
      </c>
    </row>
    <row r="11" spans="1:9" ht="24.6" customHeight="1">
      <c r="A11" s="719"/>
      <c r="B11" s="248" t="s">
        <v>117</v>
      </c>
      <c r="C11" s="605">
        <v>0.31325206404873907</v>
      </c>
      <c r="D11" s="275">
        <v>0.27176080576382511</v>
      </c>
      <c r="E11" s="275">
        <v>0.27171167261019169</v>
      </c>
      <c r="F11" s="275">
        <v>0.243781929265287</v>
      </c>
      <c r="G11" s="276">
        <v>0.24309493617064518</v>
      </c>
    </row>
    <row r="12" spans="1:9" ht="15" customHeight="1">
      <c r="A12" s="714" t="s">
        <v>119</v>
      </c>
      <c r="B12" s="277" t="s">
        <v>120</v>
      </c>
      <c r="C12" s="604">
        <v>49.5</v>
      </c>
      <c r="D12" s="273">
        <v>157.26999999999998</v>
      </c>
      <c r="E12" s="273">
        <v>144.25</v>
      </c>
      <c r="F12" s="273">
        <v>161.43</v>
      </c>
      <c r="G12" s="274">
        <v>83.98</v>
      </c>
    </row>
    <row r="13" spans="1:9" ht="15" customHeight="1">
      <c r="A13" s="715"/>
      <c r="B13" s="248" t="s">
        <v>121</v>
      </c>
      <c r="C13" s="604">
        <v>2758.1299999999997</v>
      </c>
      <c r="D13" s="273">
        <v>2712.27</v>
      </c>
      <c r="E13" s="273">
        <v>2397.75</v>
      </c>
      <c r="F13" s="273">
        <v>2213.33</v>
      </c>
      <c r="G13" s="274">
        <v>1783.87</v>
      </c>
    </row>
    <row r="14" spans="1:9" ht="15" customHeight="1">
      <c r="A14" s="716"/>
      <c r="B14" s="278" t="s">
        <v>6</v>
      </c>
      <c r="C14" s="279">
        <v>2807.6299999999997</v>
      </c>
      <c r="D14" s="280">
        <v>2869.54</v>
      </c>
      <c r="E14" s="280">
        <v>2542</v>
      </c>
      <c r="F14" s="280">
        <v>2374.7599999999998</v>
      </c>
      <c r="G14" s="281">
        <v>1867.85</v>
      </c>
    </row>
    <row r="15" spans="1:9" ht="15" customHeight="1">
      <c r="A15" s="714" t="s">
        <v>122</v>
      </c>
      <c r="B15" s="282" t="s">
        <v>123</v>
      </c>
      <c r="C15" s="604">
        <v>62.019999999999996</v>
      </c>
      <c r="D15" s="273">
        <v>50.83</v>
      </c>
      <c r="E15" s="273">
        <v>62.16</v>
      </c>
      <c r="F15" s="273">
        <v>66.75</v>
      </c>
      <c r="G15" s="274">
        <v>67.45</v>
      </c>
    </row>
    <row r="16" spans="1:9" ht="15" customHeight="1">
      <c r="A16" s="715"/>
      <c r="B16" s="283" t="s">
        <v>20</v>
      </c>
      <c r="C16" s="604">
        <v>5486.76</v>
      </c>
      <c r="D16" s="273">
        <v>2894.93</v>
      </c>
      <c r="E16" s="273">
        <v>3215.08</v>
      </c>
      <c r="F16" s="273">
        <v>3846.84</v>
      </c>
      <c r="G16" s="274">
        <v>3992.15</v>
      </c>
    </row>
    <row r="17" spans="1:9" ht="15" customHeight="1">
      <c r="A17" s="716"/>
      <c r="B17" s="284" t="s">
        <v>6</v>
      </c>
      <c r="C17" s="279">
        <v>5548.7800000000007</v>
      </c>
      <c r="D17" s="280">
        <v>2945.7599999999998</v>
      </c>
      <c r="E17" s="280">
        <v>3277.24</v>
      </c>
      <c r="F17" s="280">
        <v>3913.59</v>
      </c>
      <c r="G17" s="281">
        <v>4059.6</v>
      </c>
    </row>
    <row r="18" spans="1:9" ht="22.5" customHeight="1">
      <c r="A18" s="714" t="s">
        <v>124</v>
      </c>
      <c r="B18" s="285" t="s">
        <v>125</v>
      </c>
      <c r="C18" s="604">
        <f>-C17+C14</f>
        <v>-2741.150000000001</v>
      </c>
      <c r="D18" s="273">
        <v>-474.46</v>
      </c>
      <c r="E18" s="273">
        <v>-735.23</v>
      </c>
      <c r="F18" s="273">
        <v>-1520.27</v>
      </c>
      <c r="G18" s="274">
        <v>-2191.75</v>
      </c>
    </row>
    <row r="19" spans="1:9" ht="15" customHeight="1">
      <c r="A19" s="715"/>
      <c r="B19" s="248" t="s">
        <v>126</v>
      </c>
      <c r="C19" s="604">
        <v>138</v>
      </c>
      <c r="D19" s="273">
        <v>163</v>
      </c>
      <c r="E19" s="273">
        <v>171</v>
      </c>
      <c r="F19" s="273">
        <v>193</v>
      </c>
      <c r="G19" s="274">
        <v>231</v>
      </c>
    </row>
    <row r="20" spans="1:9" ht="15" customHeight="1">
      <c r="A20" s="716"/>
      <c r="B20" s="282" t="s">
        <v>127</v>
      </c>
      <c r="C20" s="607">
        <v>0.77</v>
      </c>
      <c r="D20" s="155">
        <v>0.84</v>
      </c>
      <c r="E20" s="155">
        <v>0.85</v>
      </c>
      <c r="F20" s="155">
        <v>0.86</v>
      </c>
      <c r="G20" s="286">
        <v>0.86</v>
      </c>
    </row>
    <row r="21" spans="1:9" ht="15" customHeight="1">
      <c r="A21" s="64"/>
      <c r="B21" s="40"/>
      <c r="C21" s="57"/>
      <c r="D21" s="40"/>
      <c r="E21" s="40"/>
      <c r="F21" s="40"/>
      <c r="G21" s="40"/>
      <c r="H21" s="40"/>
    </row>
    <row r="22" spans="1:9" ht="15" customHeight="1">
      <c r="A22" s="64"/>
      <c r="B22" s="40"/>
      <c r="C22" s="57"/>
      <c r="D22" s="40"/>
      <c r="E22" s="40"/>
      <c r="F22" s="40"/>
      <c r="G22" s="40"/>
      <c r="H22" s="40"/>
    </row>
    <row r="23" spans="1:9" ht="15" customHeight="1">
      <c r="A23" s="720" t="s">
        <v>114</v>
      </c>
      <c r="B23" s="720"/>
      <c r="C23" s="720"/>
      <c r="D23" s="720"/>
      <c r="E23" s="40"/>
      <c r="F23" s="40"/>
      <c r="G23" s="40"/>
      <c r="H23" s="40"/>
    </row>
    <row r="24" spans="1:9" ht="10.95" customHeight="1" thickBot="1">
      <c r="A24" s="721"/>
      <c r="B24" s="721"/>
      <c r="C24" s="721"/>
      <c r="D24" s="721"/>
      <c r="E24" s="16"/>
      <c r="F24" s="18"/>
      <c r="H24" s="40"/>
    </row>
    <row r="25" spans="1:9" ht="27" customHeight="1">
      <c r="A25" s="267"/>
      <c r="B25" s="268"/>
      <c r="C25" s="269" t="s">
        <v>17</v>
      </c>
      <c r="D25" s="144" t="s">
        <v>9</v>
      </c>
      <c r="E25" s="190" t="s">
        <v>18</v>
      </c>
      <c r="F25" s="241" t="s">
        <v>263</v>
      </c>
      <c r="G25" s="241" t="s">
        <v>21</v>
      </c>
      <c r="H25" s="241" t="s">
        <v>25</v>
      </c>
      <c r="I25" s="270" t="s">
        <v>22</v>
      </c>
    </row>
    <row r="26" spans="1:9" ht="21.6" customHeight="1">
      <c r="A26" s="717" t="s">
        <v>115</v>
      </c>
      <c r="B26" s="271" t="s">
        <v>116</v>
      </c>
      <c r="C26" s="604">
        <v>557360</v>
      </c>
      <c r="D26" s="273">
        <v>258610</v>
      </c>
      <c r="E26" s="273">
        <v>298750</v>
      </c>
      <c r="F26" s="273" t="s">
        <v>2</v>
      </c>
      <c r="G26" s="273" t="s">
        <v>2</v>
      </c>
      <c r="H26" s="273" t="s">
        <v>2</v>
      </c>
      <c r="I26" s="274" t="s">
        <v>2</v>
      </c>
    </row>
    <row r="27" spans="1:9" ht="15" customHeight="1">
      <c r="A27" s="718"/>
      <c r="B27" s="248" t="s">
        <v>118</v>
      </c>
      <c r="C27" s="604">
        <v>1779270</v>
      </c>
      <c r="D27" s="273">
        <v>1197966</v>
      </c>
      <c r="E27" s="273">
        <v>581304</v>
      </c>
      <c r="F27" s="273" t="s">
        <v>2</v>
      </c>
      <c r="G27" s="273" t="s">
        <v>2</v>
      </c>
      <c r="H27" s="273" t="s">
        <v>2</v>
      </c>
      <c r="I27" s="274" t="s">
        <v>2</v>
      </c>
    </row>
    <row r="28" spans="1:9" ht="24" customHeight="1">
      <c r="A28" s="719"/>
      <c r="B28" s="248" t="s">
        <v>117</v>
      </c>
      <c r="C28" s="605">
        <v>0.31325206404873907</v>
      </c>
      <c r="D28" s="275">
        <v>0.2158742401704222</v>
      </c>
      <c r="E28" s="275">
        <v>0.51393074879925138</v>
      </c>
      <c r="F28" s="275" t="s">
        <v>2</v>
      </c>
      <c r="G28" s="275" t="s">
        <v>2</v>
      </c>
      <c r="H28" s="275" t="s">
        <v>2</v>
      </c>
      <c r="I28" s="276" t="s">
        <v>2</v>
      </c>
    </row>
    <row r="29" spans="1:9" ht="15" customHeight="1">
      <c r="A29" s="714" t="s">
        <v>119</v>
      </c>
      <c r="B29" s="277" t="s">
        <v>120</v>
      </c>
      <c r="C29" s="604">
        <f>SUM(D29:I29)</f>
        <v>49.5</v>
      </c>
      <c r="D29" s="273" t="s">
        <v>2</v>
      </c>
      <c r="E29" s="273" t="s">
        <v>2</v>
      </c>
      <c r="F29" s="273">
        <v>3.8</v>
      </c>
      <c r="G29" s="273">
        <v>32.85</v>
      </c>
      <c r="H29" s="273">
        <v>2.3199999999999998</v>
      </c>
      <c r="I29" s="274">
        <v>10.53</v>
      </c>
    </row>
    <row r="30" spans="1:9" ht="15" customHeight="1">
      <c r="A30" s="715"/>
      <c r="B30" s="248" t="s">
        <v>121</v>
      </c>
      <c r="C30" s="604">
        <v>2758.1299999999997</v>
      </c>
      <c r="D30" s="273">
        <v>1689.29</v>
      </c>
      <c r="E30" s="273">
        <v>969.74</v>
      </c>
      <c r="F30" s="273">
        <v>99.1</v>
      </c>
      <c r="G30" s="273" t="s">
        <v>2</v>
      </c>
      <c r="H30" s="273" t="s">
        <v>2</v>
      </c>
      <c r="I30" s="274" t="s">
        <v>2</v>
      </c>
    </row>
    <row r="31" spans="1:9" ht="15" customHeight="1">
      <c r="A31" s="716"/>
      <c r="B31" s="278" t="s">
        <v>6</v>
      </c>
      <c r="C31" s="279">
        <f>SUM(C29:C30)</f>
        <v>2807.6299999999997</v>
      </c>
      <c r="D31" s="280">
        <v>1689.29</v>
      </c>
      <c r="E31" s="280">
        <v>969.74</v>
      </c>
      <c r="F31" s="280">
        <v>105</v>
      </c>
      <c r="G31" s="280">
        <v>32.85</v>
      </c>
      <c r="H31" s="280">
        <v>2.3199999999999998</v>
      </c>
      <c r="I31" s="281">
        <v>10.53</v>
      </c>
    </row>
    <row r="32" spans="1:9" ht="15" customHeight="1">
      <c r="A32" s="714" t="s">
        <v>122</v>
      </c>
      <c r="B32" s="282" t="s">
        <v>123</v>
      </c>
      <c r="C32" s="604">
        <v>62.019999999999996</v>
      </c>
      <c r="D32" s="273">
        <v>0</v>
      </c>
      <c r="E32" s="273">
        <v>0</v>
      </c>
      <c r="F32" s="273">
        <f>15.9+10</f>
        <v>25.9</v>
      </c>
      <c r="G32" s="273">
        <v>6.55</v>
      </c>
      <c r="H32" s="273">
        <v>2.4700000000000002</v>
      </c>
      <c r="I32" s="274">
        <v>27.07</v>
      </c>
    </row>
    <row r="33" spans="1:9" ht="15" customHeight="1">
      <c r="A33" s="715"/>
      <c r="B33" s="283" t="s">
        <v>20</v>
      </c>
      <c r="C33" s="604">
        <v>5486.76</v>
      </c>
      <c r="D33" s="273">
        <v>1486.16</v>
      </c>
      <c r="E33" s="273">
        <v>0</v>
      </c>
      <c r="F33" s="273">
        <v>1061.72</v>
      </c>
      <c r="G33" s="273">
        <v>217.37</v>
      </c>
      <c r="H33" s="273">
        <v>665.64</v>
      </c>
      <c r="I33" s="274">
        <v>2055.87</v>
      </c>
    </row>
    <row r="34" spans="1:9" ht="15" customHeight="1">
      <c r="A34" s="716"/>
      <c r="B34" s="284" t="s">
        <v>6</v>
      </c>
      <c r="C34" s="279">
        <v>5548.7800000000007</v>
      </c>
      <c r="D34" s="280">
        <v>1486.16</v>
      </c>
      <c r="E34" s="280">
        <v>0</v>
      </c>
      <c r="F34" s="280">
        <f>SUM(F32:F33)</f>
        <v>1087.6200000000001</v>
      </c>
      <c r="G34" s="280">
        <v>223.92000000000002</v>
      </c>
      <c r="H34" s="280">
        <v>668.11</v>
      </c>
      <c r="I34" s="281">
        <v>2082.94</v>
      </c>
    </row>
    <row r="35" spans="1:9" ht="17.399999999999999" customHeight="1">
      <c r="A35" s="714" t="s">
        <v>124</v>
      </c>
      <c r="B35" s="285" t="s">
        <v>125</v>
      </c>
      <c r="C35" s="604">
        <f>C31-C34</f>
        <v>-2741.150000000001</v>
      </c>
      <c r="D35" s="272">
        <f t="shared" ref="D35:I35" si="0">D31-D34</f>
        <v>203.12999999999988</v>
      </c>
      <c r="E35" s="272">
        <f t="shared" si="0"/>
        <v>969.74</v>
      </c>
      <c r="F35" s="272">
        <f t="shared" si="0"/>
        <v>-982.62000000000012</v>
      </c>
      <c r="G35" s="272">
        <f t="shared" si="0"/>
        <v>-191.07000000000002</v>
      </c>
      <c r="H35" s="272">
        <f t="shared" si="0"/>
        <v>-665.79</v>
      </c>
      <c r="I35" s="288">
        <f t="shared" si="0"/>
        <v>-2072.41</v>
      </c>
    </row>
    <row r="36" spans="1:9" ht="15" customHeight="1">
      <c r="A36" s="715"/>
      <c r="B36" s="248" t="s">
        <v>126</v>
      </c>
      <c r="C36" s="604">
        <v>138</v>
      </c>
      <c r="D36" s="273">
        <v>143</v>
      </c>
      <c r="E36" s="273">
        <v>180</v>
      </c>
      <c r="F36" s="273">
        <v>138</v>
      </c>
      <c r="G36" s="273">
        <v>94</v>
      </c>
      <c r="H36" s="273">
        <v>135</v>
      </c>
      <c r="I36" s="274">
        <v>138</v>
      </c>
    </row>
    <row r="37" spans="1:9" ht="15" customHeight="1">
      <c r="A37" s="716"/>
      <c r="B37" s="282" t="s">
        <v>127</v>
      </c>
      <c r="C37" s="606">
        <v>0.77</v>
      </c>
      <c r="D37" s="155">
        <v>0.81</v>
      </c>
      <c r="E37" s="155">
        <v>0.71</v>
      </c>
      <c r="F37" s="155" t="s">
        <v>2</v>
      </c>
      <c r="G37" s="155" t="s">
        <v>2</v>
      </c>
      <c r="H37" s="155" t="s">
        <v>2</v>
      </c>
      <c r="I37" s="286" t="s">
        <v>2</v>
      </c>
    </row>
    <row r="38" spans="1:9" ht="15" customHeight="1">
      <c r="B38" s="118"/>
      <c r="C38" s="119"/>
      <c r="D38" s="118"/>
      <c r="E38" s="118"/>
      <c r="F38" s="118"/>
      <c r="G38" s="118"/>
      <c r="H38" s="40"/>
    </row>
    <row r="39" spans="1:9" ht="15" customHeight="1">
      <c r="B39" s="40"/>
      <c r="C39" s="57"/>
      <c r="D39" s="40"/>
      <c r="E39" s="40"/>
      <c r="F39" s="40"/>
      <c r="G39" s="40"/>
      <c r="H39" s="40"/>
    </row>
    <row r="40" spans="1:9" ht="20.399999999999999" customHeight="1">
      <c r="A40" s="722" t="s">
        <v>130</v>
      </c>
      <c r="B40" s="706"/>
      <c r="C40" s="706"/>
      <c r="D40" s="706"/>
      <c r="E40" s="706"/>
      <c r="F40" s="706"/>
      <c r="G40" s="706"/>
      <c r="H40" s="706"/>
      <c r="I40" s="706"/>
    </row>
    <row r="41" spans="1:9">
      <c r="A41" s="712" t="s">
        <v>131</v>
      </c>
      <c r="B41" s="712"/>
      <c r="C41" s="712"/>
      <c r="D41" s="712"/>
      <c r="E41" s="712"/>
      <c r="F41" s="712"/>
      <c r="G41" s="713"/>
      <c r="H41" s="208"/>
      <c r="I41" s="208"/>
    </row>
    <row r="42" spans="1:9">
      <c r="A42" s="709" t="s">
        <v>132</v>
      </c>
      <c r="B42" s="710"/>
      <c r="C42" s="710"/>
      <c r="D42" s="710"/>
      <c r="E42" s="711"/>
      <c r="F42" s="208"/>
      <c r="G42" s="551"/>
      <c r="H42" s="208"/>
      <c r="I42" s="208"/>
    </row>
    <row r="43" spans="1:9">
      <c r="A43" s="705" t="s">
        <v>133</v>
      </c>
      <c r="B43" s="706"/>
      <c r="C43" s="706"/>
      <c r="D43" s="706"/>
      <c r="E43" s="706"/>
      <c r="F43" s="706"/>
      <c r="G43" s="706"/>
      <c r="H43" s="706"/>
      <c r="I43" s="706"/>
    </row>
    <row r="44" spans="1:9">
      <c r="A44" s="1" t="s">
        <v>303</v>
      </c>
      <c r="B44" s="18"/>
      <c r="C44" s="81"/>
      <c r="E44" s="77"/>
    </row>
    <row r="45" spans="1:9">
      <c r="B45" s="18"/>
      <c r="C45" s="81"/>
      <c r="E45" s="77"/>
    </row>
    <row r="46" spans="1:9">
      <c r="B46" s="18"/>
      <c r="C46" s="81"/>
      <c r="E46" s="77"/>
    </row>
    <row r="47" spans="1:9">
      <c r="A47" s="64"/>
      <c r="B47" s="18"/>
      <c r="C47" s="81"/>
      <c r="E47" s="77"/>
    </row>
    <row r="48" spans="1:9">
      <c r="A48" s="64"/>
      <c r="B48" s="18"/>
      <c r="C48" s="81"/>
      <c r="E48" s="77"/>
    </row>
    <row r="49" spans="2:5">
      <c r="B49" s="18"/>
      <c r="C49" s="81"/>
      <c r="E49" s="77"/>
    </row>
    <row r="50" spans="2:5">
      <c r="B50" s="18"/>
      <c r="C50" s="81"/>
      <c r="E50" s="71"/>
    </row>
    <row r="51" spans="2:5">
      <c r="C51" s="81"/>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A73" sqref="A73"/>
    </sheetView>
  </sheetViews>
  <sheetFormatPr baseColWidth="10" defaultColWidth="8.5546875" defaultRowHeight="10.8"/>
  <cols>
    <col min="1" max="1" width="21.109375" style="1" customWidth="1"/>
    <col min="2" max="2" width="16.44140625" style="1" customWidth="1"/>
    <col min="3" max="3" width="26.33203125" style="1" customWidth="1"/>
    <col min="4" max="7" width="20.44140625" style="58"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36"/>
      <c r="B1" s="289"/>
      <c r="C1" s="290"/>
      <c r="D1" s="136"/>
      <c r="E1" s="289"/>
      <c r="F1" s="289"/>
      <c r="G1" s="290"/>
      <c r="H1" s="289"/>
    </row>
    <row r="2" spans="1:14" ht="31.95" customHeight="1" thickBot="1">
      <c r="A2" s="136"/>
      <c r="B2" s="136"/>
      <c r="C2" s="136"/>
      <c r="D2" s="136"/>
      <c r="E2" s="136"/>
      <c r="F2" s="136"/>
      <c r="G2" s="136"/>
      <c r="H2" s="136"/>
      <c r="I2" s="291"/>
      <c r="J2" s="292"/>
    </row>
    <row r="3" spans="1:14" ht="28.95" customHeight="1" thickBot="1">
      <c r="A3" s="136"/>
      <c r="B3" s="136"/>
      <c r="C3" s="136"/>
      <c r="D3" s="136"/>
      <c r="E3" s="136"/>
      <c r="F3" s="136"/>
      <c r="G3" s="136"/>
      <c r="H3" s="136"/>
      <c r="I3" s="43"/>
      <c r="J3" s="293"/>
    </row>
    <row r="4" spans="1:14" ht="15" customHeight="1" thickBot="1">
      <c r="A4" s="136"/>
      <c r="B4" s="136"/>
      <c r="C4" s="136"/>
      <c r="D4" s="136"/>
      <c r="E4" s="136"/>
      <c r="F4" s="136"/>
      <c r="G4" s="136"/>
      <c r="H4" s="136"/>
      <c r="I4" s="45"/>
      <c r="J4" s="51"/>
    </row>
    <row r="5" spans="1:14" ht="15" customHeight="1" thickBot="1">
      <c r="A5" s="95"/>
      <c r="B5" s="95"/>
      <c r="C5" s="95"/>
      <c r="D5" s="95"/>
      <c r="E5" s="95"/>
      <c r="F5" s="95"/>
      <c r="G5" s="95"/>
      <c r="H5" s="95"/>
      <c r="I5" s="45"/>
      <c r="J5" s="51"/>
    </row>
    <row r="6" spans="1:14" s="60" customFormat="1" ht="26.4" thickBot="1">
      <c r="A6" s="132" t="s">
        <v>135</v>
      </c>
      <c r="B6" s="59"/>
    </row>
    <row r="7" spans="1:14" ht="7.95" customHeight="1" thickBot="1">
      <c r="A7" s="707" t="s">
        <v>162</v>
      </c>
      <c r="B7" s="707"/>
      <c r="C7" s="707"/>
      <c r="D7" s="707"/>
      <c r="E7" s="707"/>
      <c r="F7" s="133"/>
      <c r="G7" s="133"/>
      <c r="H7" s="136"/>
      <c r="I7" s="43"/>
      <c r="J7" s="43"/>
    </row>
    <row r="8" spans="1:14" ht="15" customHeight="1" thickBot="1">
      <c r="A8" s="708"/>
      <c r="B8" s="708"/>
      <c r="C8" s="708"/>
      <c r="D8" s="708"/>
      <c r="E8" s="708"/>
      <c r="F8" s="17"/>
      <c r="G8" s="16"/>
      <c r="I8" s="50"/>
      <c r="J8" s="46"/>
      <c r="K8" s="3"/>
      <c r="L8" s="4"/>
      <c r="M8" s="4"/>
    </row>
    <row r="9" spans="1:14" ht="15" customHeight="1" thickBot="1">
      <c r="A9" s="294"/>
      <c r="B9" s="295"/>
      <c r="C9" s="295"/>
      <c r="D9" s="257">
        <v>2024</v>
      </c>
      <c r="E9" s="296">
        <v>2023</v>
      </c>
      <c r="F9" s="190">
        <v>2022</v>
      </c>
      <c r="G9" s="241">
        <v>2021</v>
      </c>
      <c r="H9" s="270">
        <v>2020</v>
      </c>
      <c r="I9" s="102"/>
      <c r="J9" s="47"/>
      <c r="K9" s="7"/>
      <c r="L9" s="8"/>
      <c r="M9" s="8"/>
      <c r="N9" s="9"/>
    </row>
    <row r="10" spans="1:14" ht="15" customHeight="1" thickBot="1">
      <c r="A10" s="723" t="s">
        <v>128</v>
      </c>
      <c r="B10" s="723"/>
      <c r="C10" s="723"/>
      <c r="D10" s="297">
        <v>0.92700000000000005</v>
      </c>
      <c r="E10" s="298">
        <v>0.93100000000000005</v>
      </c>
      <c r="F10" s="299">
        <v>1.052</v>
      </c>
      <c r="G10" s="299">
        <v>1.0009999999999999</v>
      </c>
      <c r="H10" s="300">
        <v>1.1819999999999999</v>
      </c>
      <c r="I10" s="103"/>
      <c r="J10" s="48"/>
      <c r="K10" s="12"/>
      <c r="L10" s="12"/>
      <c r="M10" s="12"/>
      <c r="N10" s="12"/>
    </row>
    <row r="11" spans="1:14" ht="15" customHeight="1" thickBot="1">
      <c r="A11" s="301" t="s">
        <v>56</v>
      </c>
      <c r="B11" s="302"/>
      <c r="C11" s="303"/>
      <c r="D11" s="560">
        <v>0.57299999999999995</v>
      </c>
      <c r="E11" s="561">
        <v>0.63300000000000001</v>
      </c>
      <c r="F11" s="562">
        <v>0.68799999999999994</v>
      </c>
      <c r="G11" s="562">
        <v>0.72499999999999998</v>
      </c>
      <c r="H11" s="563">
        <v>0.56399999999999995</v>
      </c>
      <c r="I11" s="43"/>
      <c r="J11" s="54"/>
      <c r="K11" s="12"/>
      <c r="L11" s="12"/>
      <c r="M11" s="12"/>
      <c r="N11" s="12"/>
    </row>
    <row r="12" spans="1:14" ht="15" customHeight="1">
      <c r="A12" s="714" t="s">
        <v>136</v>
      </c>
      <c r="B12" s="726" t="s">
        <v>137</v>
      </c>
      <c r="C12" s="723"/>
      <c r="D12" s="304">
        <v>1441</v>
      </c>
      <c r="E12" s="305">
        <v>1442</v>
      </c>
      <c r="F12" s="273">
        <v>1823</v>
      </c>
      <c r="G12" s="273">
        <v>1808</v>
      </c>
      <c r="H12" s="274">
        <v>1565</v>
      </c>
      <c r="I12" s="52"/>
      <c r="J12" s="49"/>
      <c r="K12" s="14"/>
      <c r="L12" s="14"/>
      <c r="M12" s="14"/>
      <c r="N12" s="14"/>
    </row>
    <row r="13" spans="1:14" ht="15" customHeight="1">
      <c r="A13" s="715"/>
      <c r="B13" s="726" t="s">
        <v>138</v>
      </c>
      <c r="C13" s="723"/>
      <c r="D13" s="266">
        <v>1067</v>
      </c>
      <c r="E13" s="306">
        <v>777</v>
      </c>
      <c r="F13" s="273">
        <v>957</v>
      </c>
      <c r="G13" s="273">
        <v>792</v>
      </c>
      <c r="H13" s="274">
        <v>599</v>
      </c>
      <c r="I13" s="43"/>
      <c r="J13" s="54"/>
      <c r="K13" s="14"/>
      <c r="L13" s="14"/>
      <c r="M13" s="14"/>
      <c r="N13" s="14"/>
    </row>
    <row r="14" spans="1:14" ht="15" customHeight="1">
      <c r="A14" s="715"/>
      <c r="B14" s="726" t="s">
        <v>139</v>
      </c>
      <c r="C14" s="723"/>
      <c r="D14" s="304">
        <v>1573</v>
      </c>
      <c r="E14" s="307">
        <v>1593</v>
      </c>
      <c r="F14" s="273">
        <v>1238</v>
      </c>
      <c r="G14" s="273">
        <v>1250</v>
      </c>
      <c r="H14" s="274">
        <v>977</v>
      </c>
      <c r="I14" s="104"/>
      <c r="J14" s="56"/>
      <c r="K14" s="3"/>
      <c r="L14" s="4"/>
      <c r="M14" s="4"/>
    </row>
    <row r="15" spans="1:14" ht="15" customHeight="1">
      <c r="A15" s="715"/>
      <c r="B15" s="726" t="s">
        <v>140</v>
      </c>
      <c r="C15" s="723"/>
      <c r="D15" s="304">
        <v>226</v>
      </c>
      <c r="E15" s="307">
        <v>181</v>
      </c>
      <c r="F15" s="273">
        <v>194</v>
      </c>
      <c r="G15" s="273">
        <v>198</v>
      </c>
      <c r="H15" s="274">
        <v>147</v>
      </c>
      <c r="I15" s="105"/>
      <c r="J15" s="55"/>
      <c r="K15" s="3"/>
      <c r="L15" s="4"/>
      <c r="M15" s="4"/>
    </row>
    <row r="16" spans="1:14" ht="15" customHeight="1">
      <c r="A16" s="715"/>
      <c r="B16" s="726" t="s">
        <v>141</v>
      </c>
      <c r="C16" s="723"/>
      <c r="D16" s="304">
        <v>1272</v>
      </c>
      <c r="E16" s="305">
        <v>1182</v>
      </c>
      <c r="F16" s="251">
        <v>1182</v>
      </c>
      <c r="G16" s="251">
        <v>1136</v>
      </c>
      <c r="H16" s="308">
        <v>610</v>
      </c>
      <c r="I16" s="106"/>
      <c r="J16" s="309"/>
      <c r="K16" s="7"/>
      <c r="L16" s="8"/>
      <c r="M16" s="8"/>
      <c r="N16" s="9"/>
    </row>
    <row r="17" spans="1:14" ht="15" customHeight="1">
      <c r="A17" s="715"/>
      <c r="B17" s="726" t="s">
        <v>142</v>
      </c>
      <c r="C17" s="723"/>
      <c r="D17" s="304">
        <v>7</v>
      </c>
      <c r="E17" s="305">
        <v>9</v>
      </c>
      <c r="F17" s="250">
        <v>8</v>
      </c>
      <c r="G17" s="250">
        <v>12</v>
      </c>
      <c r="H17" s="310">
        <v>9</v>
      </c>
      <c r="I17" s="43"/>
      <c r="J17" s="724"/>
    </row>
    <row r="18" spans="1:14" ht="15" customHeight="1">
      <c r="A18" s="716"/>
      <c r="B18" s="727" t="s">
        <v>6</v>
      </c>
      <c r="C18" s="728"/>
      <c r="D18" s="608">
        <f>SUM(D12:D17)</f>
        <v>5586</v>
      </c>
      <c r="E18" s="609">
        <f>SUM(E12:E17)</f>
        <v>5184</v>
      </c>
      <c r="F18" s="610">
        <f>SUM(F12:F17)</f>
        <v>5402</v>
      </c>
      <c r="G18" s="611">
        <f>SUM(G12:G17)</f>
        <v>5196</v>
      </c>
      <c r="H18" s="612">
        <f>SUM(H12:H17)</f>
        <v>3907</v>
      </c>
      <c r="I18" s="45"/>
      <c r="J18" s="725"/>
    </row>
    <row r="19" spans="1:14" ht="15" customHeight="1">
      <c r="A19" s="89"/>
      <c r="B19" s="89"/>
      <c r="C19" s="89"/>
      <c r="D19" s="11"/>
      <c r="E19" s="11"/>
      <c r="F19" s="100"/>
      <c r="G19" s="11"/>
      <c r="H19" s="11"/>
      <c r="I19" s="52"/>
      <c r="J19" s="311"/>
    </row>
    <row r="20" spans="1:14" ht="15" customHeight="1">
      <c r="A20" s="89"/>
      <c r="B20" s="89"/>
      <c r="C20" s="89"/>
      <c r="D20" s="89"/>
      <c r="E20" s="21"/>
      <c r="F20" s="21"/>
      <c r="G20" s="29"/>
      <c r="H20" s="18"/>
      <c r="I20" s="53"/>
      <c r="J20" s="311"/>
    </row>
    <row r="21" spans="1:14" ht="9.6" customHeight="1">
      <c r="A21" s="707" t="s">
        <v>163</v>
      </c>
      <c r="B21" s="707"/>
      <c r="C21" s="707"/>
      <c r="D21" s="707"/>
      <c r="E21" s="737"/>
      <c r="F21" s="737"/>
      <c r="G21" s="737"/>
      <c r="H21" s="737"/>
      <c r="I21" s="737"/>
      <c r="J21" s="738"/>
    </row>
    <row r="22" spans="1:14" ht="13.2" customHeight="1" thickBot="1">
      <c r="A22" s="708"/>
      <c r="B22" s="708"/>
      <c r="C22" s="708"/>
      <c r="D22" s="708"/>
      <c r="E22" s="739"/>
      <c r="F22" s="739"/>
      <c r="G22" s="739"/>
      <c r="H22" s="739"/>
      <c r="I22" s="739"/>
      <c r="J22" s="740"/>
      <c r="K22" s="21"/>
      <c r="L22" s="21"/>
      <c r="M22" s="4"/>
    </row>
    <row r="23" spans="1:14" ht="15" customHeight="1">
      <c r="A23" s="312"/>
      <c r="B23" s="295"/>
      <c r="C23" s="295"/>
      <c r="D23" s="172">
        <v>2024</v>
      </c>
      <c r="E23" s="739"/>
      <c r="F23" s="739"/>
      <c r="G23" s="739"/>
      <c r="H23" s="739"/>
      <c r="I23" s="739"/>
      <c r="J23" s="740"/>
      <c r="K23" s="21"/>
      <c r="L23" s="21"/>
      <c r="M23" s="8"/>
      <c r="N23" s="9"/>
    </row>
    <row r="24" spans="1:14" ht="21.6">
      <c r="A24" s="714" t="s">
        <v>143</v>
      </c>
      <c r="B24" s="732" t="s">
        <v>145</v>
      </c>
      <c r="C24" s="277" t="s">
        <v>147</v>
      </c>
      <c r="D24" s="313" t="s">
        <v>2</v>
      </c>
      <c r="E24" s="739"/>
      <c r="F24" s="739"/>
      <c r="G24" s="739"/>
      <c r="H24" s="739"/>
      <c r="I24" s="739"/>
      <c r="J24" s="740"/>
      <c r="K24" s="21"/>
      <c r="L24" s="21"/>
    </row>
    <row r="25" spans="1:14">
      <c r="A25" s="715"/>
      <c r="B25" s="733"/>
      <c r="C25" s="248" t="s">
        <v>148</v>
      </c>
      <c r="D25" s="313" t="s">
        <v>2</v>
      </c>
      <c r="E25" s="739"/>
      <c r="F25" s="739"/>
      <c r="G25" s="739"/>
      <c r="H25" s="739"/>
      <c r="I25" s="739"/>
      <c r="J25" s="740"/>
      <c r="K25" s="21"/>
      <c r="L25" s="21"/>
    </row>
    <row r="26" spans="1:14">
      <c r="A26" s="715"/>
      <c r="B26" s="734"/>
      <c r="C26" s="314" t="s">
        <v>6</v>
      </c>
      <c r="D26" s="313" t="s">
        <v>2</v>
      </c>
      <c r="E26" s="739"/>
      <c r="F26" s="739"/>
      <c r="G26" s="739"/>
      <c r="H26" s="739"/>
      <c r="I26" s="739"/>
      <c r="J26" s="740"/>
      <c r="K26" s="21"/>
      <c r="L26" s="21"/>
    </row>
    <row r="27" spans="1:14" ht="21.6">
      <c r="A27" s="715"/>
      <c r="B27" s="729" t="s">
        <v>146</v>
      </c>
      <c r="C27" s="277" t="s">
        <v>147</v>
      </c>
      <c r="D27" s="313" t="s">
        <v>2</v>
      </c>
      <c r="E27" s="739"/>
      <c r="F27" s="739"/>
      <c r="G27" s="739"/>
      <c r="H27" s="739"/>
      <c r="I27" s="739"/>
      <c r="J27" s="740"/>
      <c r="K27" s="21"/>
      <c r="L27" s="21"/>
    </row>
    <row r="28" spans="1:14">
      <c r="A28" s="715"/>
      <c r="B28" s="730"/>
      <c r="C28" s="248" t="s">
        <v>148</v>
      </c>
      <c r="D28" s="313" t="s">
        <v>2</v>
      </c>
      <c r="E28" s="739"/>
      <c r="F28" s="739"/>
      <c r="G28" s="739"/>
      <c r="H28" s="739"/>
      <c r="I28" s="739"/>
      <c r="J28" s="740"/>
      <c r="K28" s="21"/>
      <c r="L28" s="21"/>
    </row>
    <row r="29" spans="1:14">
      <c r="A29" s="716"/>
      <c r="B29" s="731"/>
      <c r="C29" s="314" t="s">
        <v>6</v>
      </c>
      <c r="D29" s="313" t="s">
        <v>2</v>
      </c>
      <c r="E29" s="739"/>
      <c r="F29" s="739"/>
      <c r="G29" s="739"/>
      <c r="H29" s="739"/>
      <c r="I29" s="739"/>
      <c r="J29" s="740"/>
      <c r="K29" s="21"/>
      <c r="L29" s="21"/>
    </row>
    <row r="30" spans="1:14" ht="21.6">
      <c r="A30" s="714" t="s">
        <v>144</v>
      </c>
      <c r="B30" s="732" t="s">
        <v>145</v>
      </c>
      <c r="C30" s="277" t="s">
        <v>147</v>
      </c>
      <c r="D30" s="313">
        <v>122</v>
      </c>
      <c r="E30" s="739"/>
      <c r="F30" s="739"/>
      <c r="G30" s="739"/>
      <c r="H30" s="739"/>
      <c r="I30" s="739"/>
      <c r="J30" s="740"/>
      <c r="K30" s="21"/>
      <c r="L30" s="21"/>
    </row>
    <row r="31" spans="1:14">
      <c r="A31" s="715"/>
      <c r="B31" s="733"/>
      <c r="C31" s="248" t="s">
        <v>148</v>
      </c>
      <c r="D31" s="313" t="s">
        <v>2</v>
      </c>
      <c r="E31" s="739"/>
      <c r="F31" s="739"/>
      <c r="G31" s="739"/>
      <c r="H31" s="739"/>
      <c r="I31" s="739"/>
      <c r="J31" s="740"/>
      <c r="K31" s="21"/>
      <c r="L31" s="21"/>
    </row>
    <row r="32" spans="1:14">
      <c r="A32" s="715"/>
      <c r="B32" s="734"/>
      <c r="C32" s="314" t="s">
        <v>6</v>
      </c>
      <c r="D32" s="313">
        <v>122</v>
      </c>
      <c r="E32" s="739"/>
      <c r="F32" s="739"/>
      <c r="G32" s="739"/>
      <c r="H32" s="739"/>
      <c r="I32" s="739"/>
      <c r="J32" s="740"/>
      <c r="K32" s="21"/>
      <c r="L32" s="21"/>
    </row>
    <row r="33" spans="1:108" ht="21.6">
      <c r="A33" s="715"/>
      <c r="B33" s="729" t="s">
        <v>146</v>
      </c>
      <c r="C33" s="277" t="s">
        <v>147</v>
      </c>
      <c r="D33" s="313" t="s">
        <v>2</v>
      </c>
      <c r="E33" s="739"/>
      <c r="F33" s="739"/>
      <c r="G33" s="739"/>
      <c r="H33" s="739"/>
      <c r="I33" s="739"/>
      <c r="J33" s="740"/>
      <c r="K33" s="21"/>
      <c r="L33" s="21"/>
    </row>
    <row r="34" spans="1:108">
      <c r="A34" s="715"/>
      <c r="B34" s="730"/>
      <c r="C34" s="248" t="s">
        <v>148</v>
      </c>
      <c r="D34" s="313">
        <v>3147</v>
      </c>
      <c r="E34" s="739"/>
      <c r="F34" s="739"/>
      <c r="G34" s="739"/>
      <c r="H34" s="739"/>
      <c r="I34" s="739"/>
      <c r="J34" s="740"/>
      <c r="K34" s="21"/>
      <c r="L34" s="21"/>
    </row>
    <row r="35" spans="1:108">
      <c r="A35" s="716"/>
      <c r="B35" s="731"/>
      <c r="C35" s="314" t="s">
        <v>6</v>
      </c>
      <c r="D35" s="315">
        <v>3147</v>
      </c>
      <c r="E35" s="739"/>
      <c r="F35" s="739"/>
      <c r="G35" s="739"/>
      <c r="H35" s="739"/>
      <c r="I35" s="739"/>
      <c r="J35" s="740"/>
      <c r="K35" s="21"/>
      <c r="L35" s="21"/>
    </row>
    <row r="36" spans="1:108" ht="15" customHeight="1">
      <c r="A36" s="316"/>
      <c r="B36" s="314"/>
      <c r="C36" s="317"/>
      <c r="D36" s="318"/>
      <c r="E36" s="741"/>
      <c r="F36" s="739"/>
      <c r="G36" s="739"/>
      <c r="H36" s="739"/>
      <c r="I36" s="739"/>
      <c r="J36" s="740"/>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07" t="s">
        <v>149</v>
      </c>
      <c r="B37" s="707"/>
      <c r="C37" s="707"/>
      <c r="D37" s="707"/>
      <c r="E37" s="739"/>
      <c r="F37" s="739"/>
      <c r="G37" s="739"/>
      <c r="H37" s="739"/>
      <c r="I37" s="739"/>
      <c r="J37" s="740"/>
    </row>
    <row r="38" spans="1:108" ht="12.6" customHeight="1" thickBot="1">
      <c r="A38" s="708"/>
      <c r="B38" s="708"/>
      <c r="C38" s="708"/>
      <c r="D38" s="708"/>
      <c r="E38" s="742"/>
      <c r="F38" s="743"/>
      <c r="G38" s="743"/>
      <c r="H38" s="743"/>
      <c r="I38" s="743"/>
      <c r="J38" s="744"/>
      <c r="K38" s="21"/>
      <c r="L38" s="4"/>
      <c r="M38" s="4"/>
    </row>
    <row r="39" spans="1:108" ht="15" customHeight="1">
      <c r="A39" s="294"/>
      <c r="B39" s="295"/>
      <c r="C39" s="295"/>
      <c r="D39" s="172">
        <v>2024</v>
      </c>
      <c r="E39" s="321"/>
      <c r="F39" s="321"/>
      <c r="G39" s="321"/>
      <c r="H39" s="321"/>
      <c r="I39" s="321"/>
      <c r="J39" s="291"/>
      <c r="K39" s="21"/>
      <c r="L39" s="8"/>
      <c r="M39" s="8"/>
      <c r="N39" s="9"/>
    </row>
    <row r="40" spans="1:108" ht="22.5" customHeight="1">
      <c r="A40" s="714" t="s">
        <v>150</v>
      </c>
      <c r="B40" s="729" t="s">
        <v>145</v>
      </c>
      <c r="C40" s="277" t="s">
        <v>152</v>
      </c>
      <c r="D40" s="313" t="s">
        <v>2</v>
      </c>
      <c r="E40" s="1"/>
      <c r="F40" s="1"/>
      <c r="G40" s="1"/>
      <c r="J40" s="52"/>
      <c r="K40" s="21"/>
      <c r="L40" s="21"/>
    </row>
    <row r="41" spans="1:108" ht="22.5" customHeight="1">
      <c r="A41" s="715"/>
      <c r="B41" s="730"/>
      <c r="C41" s="277" t="s">
        <v>153</v>
      </c>
      <c r="D41" s="313" t="s">
        <v>2</v>
      </c>
      <c r="E41" s="1"/>
      <c r="F41" s="1"/>
      <c r="G41" s="1"/>
      <c r="J41" s="52"/>
      <c r="K41" s="21"/>
      <c r="L41" s="21"/>
    </row>
    <row r="42" spans="1:108" ht="15" customHeight="1">
      <c r="A42" s="715"/>
      <c r="B42" s="730"/>
      <c r="C42" s="277" t="s">
        <v>154</v>
      </c>
      <c r="D42" s="313" t="s">
        <v>2</v>
      </c>
      <c r="E42" s="1"/>
      <c r="F42" s="1"/>
      <c r="G42" s="1"/>
      <c r="J42" s="52"/>
      <c r="K42" s="21"/>
      <c r="L42" s="21"/>
    </row>
    <row r="43" spans="1:108" ht="22.5" customHeight="1">
      <c r="A43" s="715"/>
      <c r="B43" s="730"/>
      <c r="C43" s="277" t="s">
        <v>155</v>
      </c>
      <c r="D43" s="313" t="s">
        <v>2</v>
      </c>
      <c r="E43" s="1"/>
      <c r="F43" s="1"/>
      <c r="G43" s="1"/>
      <c r="J43" s="52"/>
      <c r="K43" s="21"/>
      <c r="L43" s="21"/>
    </row>
    <row r="44" spans="1:108" ht="15" customHeight="1">
      <c r="A44" s="715"/>
      <c r="B44" s="731"/>
      <c r="C44" s="444" t="s">
        <v>6</v>
      </c>
      <c r="D44" s="313" t="s">
        <v>2</v>
      </c>
      <c r="E44" s="1"/>
      <c r="F44" s="1"/>
      <c r="G44" s="1"/>
      <c r="J44" s="52"/>
      <c r="K44" s="21"/>
      <c r="L44" s="21"/>
    </row>
    <row r="45" spans="1:108" ht="22.5" customHeight="1">
      <c r="A45" s="715"/>
      <c r="B45" s="729" t="s">
        <v>146</v>
      </c>
      <c r="C45" s="277" t="s">
        <v>152</v>
      </c>
      <c r="D45" s="313" t="s">
        <v>2</v>
      </c>
      <c r="E45" s="1"/>
      <c r="F45" s="1"/>
      <c r="G45" s="1"/>
      <c r="J45" s="52"/>
      <c r="K45" s="21"/>
      <c r="L45" s="21"/>
    </row>
    <row r="46" spans="1:108" ht="22.5" customHeight="1">
      <c r="A46" s="715"/>
      <c r="B46" s="730"/>
      <c r="C46" s="277" t="s">
        <v>153</v>
      </c>
      <c r="D46" s="313" t="s">
        <v>2</v>
      </c>
      <c r="E46" s="1"/>
      <c r="F46" s="1"/>
      <c r="G46" s="1"/>
      <c r="J46" s="52"/>
      <c r="K46" s="21"/>
      <c r="L46" s="21"/>
    </row>
    <row r="47" spans="1:108" ht="15" customHeight="1">
      <c r="A47" s="715"/>
      <c r="B47" s="730"/>
      <c r="C47" s="277" t="s">
        <v>154</v>
      </c>
      <c r="D47" s="313">
        <v>1090</v>
      </c>
      <c r="E47" s="1"/>
      <c r="F47" s="1"/>
      <c r="G47" s="1"/>
      <c r="J47" s="52"/>
      <c r="K47" s="21"/>
      <c r="L47" s="21"/>
    </row>
    <row r="48" spans="1:108" ht="22.5" customHeight="1">
      <c r="A48" s="715"/>
      <c r="B48" s="730"/>
      <c r="C48" s="277" t="s">
        <v>155</v>
      </c>
      <c r="D48" s="313" t="s">
        <v>2</v>
      </c>
      <c r="E48" s="1"/>
      <c r="F48" s="1"/>
      <c r="G48" s="1"/>
      <c r="J48" s="52"/>
      <c r="K48" s="21"/>
      <c r="L48" s="21"/>
    </row>
    <row r="49" spans="1:12" ht="15" customHeight="1">
      <c r="A49" s="715"/>
      <c r="B49" s="731"/>
      <c r="C49" s="444" t="s">
        <v>6</v>
      </c>
      <c r="D49" s="313">
        <v>1090</v>
      </c>
      <c r="E49" s="1"/>
      <c r="F49" s="1"/>
      <c r="G49" s="1"/>
      <c r="J49" s="52"/>
      <c r="K49" s="21"/>
      <c r="L49" s="21"/>
    </row>
    <row r="50" spans="1:12" ht="22.5" customHeight="1">
      <c r="A50" s="714" t="s">
        <v>151</v>
      </c>
      <c r="B50" s="729" t="s">
        <v>145</v>
      </c>
      <c r="C50" s="277" t="s">
        <v>152</v>
      </c>
      <c r="D50" s="313" t="s">
        <v>2</v>
      </c>
      <c r="E50" s="1"/>
      <c r="F50" s="1"/>
      <c r="G50" s="1"/>
      <c r="J50" s="52"/>
      <c r="K50" s="21"/>
      <c r="L50" s="21"/>
    </row>
    <row r="51" spans="1:12" ht="22.5" customHeight="1">
      <c r="A51" s="715"/>
      <c r="B51" s="730"/>
      <c r="C51" s="277" t="s">
        <v>153</v>
      </c>
      <c r="D51" s="313" t="s">
        <v>2</v>
      </c>
      <c r="E51" s="1"/>
      <c r="F51" s="1"/>
      <c r="G51" s="1"/>
      <c r="J51" s="52"/>
      <c r="K51" s="21"/>
      <c r="L51" s="21"/>
    </row>
    <row r="52" spans="1:12" ht="15" customHeight="1">
      <c r="A52" s="715"/>
      <c r="B52" s="730"/>
      <c r="C52" s="277" t="s">
        <v>154</v>
      </c>
      <c r="D52" s="313">
        <v>1441</v>
      </c>
      <c r="E52" s="1"/>
      <c r="F52" s="1"/>
      <c r="G52" s="1"/>
      <c r="J52" s="52"/>
      <c r="K52" s="21"/>
      <c r="L52" s="21"/>
    </row>
    <row r="53" spans="1:12" ht="22.5" customHeight="1">
      <c r="A53" s="715"/>
      <c r="B53" s="730"/>
      <c r="C53" s="277" t="s">
        <v>155</v>
      </c>
      <c r="D53" s="313" t="s">
        <v>2</v>
      </c>
      <c r="E53" s="1"/>
      <c r="F53" s="1"/>
      <c r="G53" s="1"/>
      <c r="J53" s="52"/>
      <c r="K53" s="21"/>
      <c r="L53" s="21"/>
    </row>
    <row r="54" spans="1:12" ht="15" customHeight="1">
      <c r="A54" s="715"/>
      <c r="B54" s="731"/>
      <c r="C54" s="444" t="s">
        <v>6</v>
      </c>
      <c r="D54" s="313">
        <v>1441</v>
      </c>
      <c r="E54" s="1"/>
      <c r="F54" s="1"/>
      <c r="G54" s="1"/>
      <c r="J54" s="52"/>
      <c r="K54" s="21"/>
      <c r="L54" s="21"/>
    </row>
    <row r="55" spans="1:12" ht="22.5" customHeight="1">
      <c r="A55" s="715"/>
      <c r="B55" s="729" t="s">
        <v>146</v>
      </c>
      <c r="C55" s="277" t="s">
        <v>152</v>
      </c>
      <c r="D55" s="313" t="s">
        <v>2</v>
      </c>
      <c r="E55" s="1"/>
      <c r="F55" s="1"/>
      <c r="G55" s="1"/>
      <c r="J55" s="52"/>
      <c r="K55" s="21"/>
      <c r="L55" s="21"/>
    </row>
    <row r="56" spans="1:12" ht="22.5" customHeight="1">
      <c r="A56" s="715"/>
      <c r="B56" s="730"/>
      <c r="C56" s="277" t="s">
        <v>153</v>
      </c>
      <c r="D56" s="313" t="s">
        <v>2</v>
      </c>
      <c r="E56" s="237"/>
      <c r="F56" s="237"/>
      <c r="G56" s="237"/>
      <c r="H56" s="237"/>
      <c r="I56" s="237"/>
      <c r="J56" s="53"/>
      <c r="K56" s="21"/>
    </row>
    <row r="57" spans="1:12" ht="15" customHeight="1">
      <c r="A57" s="715"/>
      <c r="B57" s="730"/>
      <c r="C57" s="277" t="s">
        <v>154</v>
      </c>
      <c r="D57" s="313">
        <v>1154</v>
      </c>
      <c r="E57" s="322"/>
      <c r="F57" s="323"/>
      <c r="G57" s="322"/>
      <c r="H57" s="322"/>
      <c r="I57" s="323"/>
      <c r="J57" s="322"/>
      <c r="K57" s="21"/>
    </row>
    <row r="58" spans="1:12" ht="22.5" customHeight="1" thickBot="1">
      <c r="A58" s="715"/>
      <c r="B58" s="730"/>
      <c r="C58" s="277" t="s">
        <v>155</v>
      </c>
      <c r="D58" s="313" t="s">
        <v>2</v>
      </c>
      <c r="E58" s="324"/>
      <c r="F58" s="325"/>
      <c r="G58" s="326"/>
      <c r="H58" s="322"/>
      <c r="I58" s="323"/>
      <c r="J58" s="322"/>
      <c r="K58" s="21"/>
    </row>
    <row r="59" spans="1:12" ht="15" customHeight="1" thickBot="1">
      <c r="A59" s="716"/>
      <c r="B59" s="731"/>
      <c r="C59" s="444" t="s">
        <v>6</v>
      </c>
      <c r="D59" s="327">
        <v>1154</v>
      </c>
      <c r="E59" s="43"/>
      <c r="F59" s="293"/>
      <c r="G59" s="43"/>
      <c r="H59" s="326"/>
      <c r="I59" s="328"/>
      <c r="J59" s="326"/>
      <c r="K59" s="21"/>
    </row>
    <row r="60" spans="1:12" ht="15" customHeight="1" thickBot="1">
      <c r="A60" s="329"/>
      <c r="B60" s="330"/>
      <c r="C60" s="319"/>
      <c r="D60" s="320"/>
      <c r="E60" s="1"/>
      <c r="F60" s="1"/>
      <c r="G60" s="1"/>
      <c r="H60" s="52"/>
      <c r="I60" s="331"/>
      <c r="J60" s="45"/>
      <c r="K60" s="14"/>
    </row>
    <row r="61" spans="1:12" ht="15" customHeight="1">
      <c r="A61" s="707" t="s">
        <v>156</v>
      </c>
      <c r="B61" s="707"/>
      <c r="C61" s="319"/>
      <c r="D61" s="320"/>
      <c r="E61" s="1"/>
      <c r="F61" s="1"/>
      <c r="G61" s="1"/>
      <c r="I61" s="331"/>
      <c r="J61" s="45"/>
      <c r="K61" s="14"/>
    </row>
    <row r="62" spans="1:12" ht="15" customHeight="1">
      <c r="A62" s="708"/>
      <c r="B62" s="708"/>
      <c r="C62" s="332"/>
      <c r="D62" s="332"/>
      <c r="E62" s="332"/>
      <c r="F62" s="332"/>
      <c r="G62" s="333"/>
      <c r="I62" s="159"/>
      <c r="J62" s="45"/>
    </row>
    <row r="63" spans="1:12" ht="15" customHeight="1">
      <c r="A63" s="613"/>
      <c r="B63" s="614"/>
      <c r="C63" s="615"/>
      <c r="D63" s="334" t="s">
        <v>17</v>
      </c>
      <c r="E63" s="616" t="s">
        <v>9</v>
      </c>
      <c r="F63" s="617" t="s">
        <v>18</v>
      </c>
      <c r="G63" s="618" t="s">
        <v>19</v>
      </c>
      <c r="I63" s="18"/>
    </row>
    <row r="64" spans="1:12" ht="15" customHeight="1">
      <c r="A64" s="714" t="s">
        <v>164</v>
      </c>
      <c r="B64" s="735" t="s">
        <v>157</v>
      </c>
      <c r="C64" s="736"/>
      <c r="D64" s="337">
        <f>SUM(E64:G64)</f>
        <v>8.2780000000000005</v>
      </c>
      <c r="E64" s="338">
        <v>1.512</v>
      </c>
      <c r="F64" s="339">
        <v>0.86899999999999999</v>
      </c>
      <c r="G64" s="340">
        <v>5.8970000000000002</v>
      </c>
      <c r="I64" s="18"/>
    </row>
    <row r="65" spans="1:9" ht="15" customHeight="1">
      <c r="A65" s="715"/>
      <c r="B65" s="735" t="s">
        <v>158</v>
      </c>
      <c r="C65" s="736"/>
      <c r="D65" s="337">
        <f t="shared" ref="D65:D68" si="0">SUM(E65:G65)</f>
        <v>0.54100000000000004</v>
      </c>
      <c r="E65" s="338">
        <v>0.54100000000000004</v>
      </c>
      <c r="F65" s="339" t="s">
        <v>2</v>
      </c>
      <c r="G65" s="340" t="s">
        <v>2</v>
      </c>
      <c r="I65" s="18"/>
    </row>
    <row r="66" spans="1:9" ht="15" customHeight="1">
      <c r="A66" s="715"/>
      <c r="B66" s="735" t="s">
        <v>159</v>
      </c>
      <c r="C66" s="736"/>
      <c r="D66" s="337">
        <f t="shared" si="0"/>
        <v>0.58199999999999996</v>
      </c>
      <c r="E66" s="338">
        <v>0.28799999999999998</v>
      </c>
      <c r="F66" s="339">
        <v>0.29099999999999998</v>
      </c>
      <c r="G66" s="340">
        <v>3.0000000000000001E-3</v>
      </c>
      <c r="I66" s="18"/>
    </row>
    <row r="67" spans="1:9" ht="15" customHeight="1">
      <c r="A67" s="715"/>
      <c r="B67" s="735" t="s">
        <v>160</v>
      </c>
      <c r="C67" s="736"/>
      <c r="D67" s="337">
        <f t="shared" si="0"/>
        <v>3.512</v>
      </c>
      <c r="E67" s="338">
        <v>1.198</v>
      </c>
      <c r="F67" s="339">
        <v>0.58099999999999996</v>
      </c>
      <c r="G67" s="340">
        <v>1.7330000000000001</v>
      </c>
      <c r="I67" s="18"/>
    </row>
    <row r="68" spans="1:9" ht="15" customHeight="1">
      <c r="A68" s="716"/>
      <c r="B68" s="735" t="s">
        <v>161</v>
      </c>
      <c r="C68" s="736"/>
      <c r="D68" s="337">
        <f t="shared" si="0"/>
        <v>0.28899999999999998</v>
      </c>
      <c r="E68" s="338">
        <v>0.17899999999999999</v>
      </c>
      <c r="F68" s="339">
        <v>0.11</v>
      </c>
      <c r="G68" s="340" t="s">
        <v>2</v>
      </c>
      <c r="I68" s="18"/>
    </row>
    <row r="69" spans="1:9" ht="15" customHeight="1">
      <c r="A69" s="198"/>
      <c r="B69" s="198"/>
      <c r="C69" s="198"/>
      <c r="D69" s="198"/>
      <c r="E69" s="198"/>
      <c r="F69" s="198"/>
      <c r="G69" s="341"/>
      <c r="I69" s="18"/>
    </row>
    <row r="70" spans="1:9" ht="15" customHeight="1">
      <c r="A70" s="64"/>
      <c r="I70" s="238"/>
    </row>
    <row r="71" spans="1:9" ht="15" customHeight="1">
      <c r="A71" s="1" t="s">
        <v>304</v>
      </c>
      <c r="I71" s="238"/>
    </row>
    <row r="72" spans="1:9">
      <c r="A72" s="64" t="s">
        <v>305</v>
      </c>
      <c r="I72" s="238"/>
    </row>
    <row r="73" spans="1:9">
      <c r="A73" s="64"/>
      <c r="I73" s="238"/>
    </row>
    <row r="74" spans="1:9">
      <c r="A74" s="64"/>
      <c r="I74" s="238"/>
    </row>
    <row r="75" spans="1:9">
      <c r="A75" s="228"/>
      <c r="I75" s="238"/>
    </row>
    <row r="76" spans="1:9">
      <c r="A76" s="228"/>
      <c r="I76" s="238"/>
    </row>
    <row r="77" spans="1:9">
      <c r="A77" s="228"/>
      <c r="I77" s="192"/>
    </row>
    <row r="78" spans="1:9">
      <c r="A78" s="228"/>
    </row>
    <row r="79" spans="1:9">
      <c r="A79" s="228"/>
    </row>
  </sheetData>
  <mergeCells count="33">
    <mergeCell ref="A7:E8"/>
    <mergeCell ref="B65:C65"/>
    <mergeCell ref="B66:C66"/>
    <mergeCell ref="A12:A18"/>
    <mergeCell ref="A64:A68"/>
    <mergeCell ref="B67:C67"/>
    <mergeCell ref="A61:B62"/>
    <mergeCell ref="B68:C68"/>
    <mergeCell ref="A30:A35"/>
    <mergeCell ref="A24:A29"/>
    <mergeCell ref="A40:A49"/>
    <mergeCell ref="A50:A59"/>
    <mergeCell ref="B64:C64"/>
    <mergeCell ref="B55:B59"/>
    <mergeCell ref="E21:J38"/>
    <mergeCell ref="A37:D38"/>
    <mergeCell ref="B40:B44"/>
    <mergeCell ref="B45:B49"/>
    <mergeCell ref="B50:B54"/>
    <mergeCell ref="A21:D22"/>
    <mergeCell ref="B24:B26"/>
    <mergeCell ref="B27:B29"/>
    <mergeCell ref="B30:B32"/>
    <mergeCell ref="B33:B35"/>
    <mergeCell ref="A10:C10"/>
    <mergeCell ref="J17:J18"/>
    <mergeCell ref="B12:C12"/>
    <mergeCell ref="B13:C13"/>
    <mergeCell ref="B14:C14"/>
    <mergeCell ref="B15:C15"/>
    <mergeCell ref="B16:C16"/>
    <mergeCell ref="B17:C17"/>
    <mergeCell ref="B18:C18"/>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B29" sqref="B29"/>
    </sheetView>
  </sheetViews>
  <sheetFormatPr baseColWidth="10" defaultColWidth="8.5546875" defaultRowHeight="10.8"/>
  <cols>
    <col min="1" max="1" width="29.5546875" style="1" customWidth="1"/>
    <col min="2" max="2" width="25.88671875" style="1" customWidth="1"/>
    <col min="3" max="6" width="20.44140625" style="58" customWidth="1"/>
    <col min="7" max="7" width="16.88671875" style="1" customWidth="1"/>
    <col min="8" max="8" width="21.44140625"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31.2" customHeight="1"/>
    <row r="3" spans="1:13" ht="27.6" customHeight="1"/>
    <row r="4" spans="1:13" ht="15" customHeight="1">
      <c r="A4" s="95"/>
      <c r="B4" s="95"/>
      <c r="C4" s="95"/>
      <c r="D4" s="95"/>
      <c r="E4" s="95"/>
      <c r="F4" s="95"/>
      <c r="G4" s="95"/>
      <c r="H4" s="95"/>
      <c r="I4" s="95"/>
    </row>
    <row r="5" spans="1:13" s="60" customFormat="1" ht="15" customHeight="1">
      <c r="A5" s="746" t="s">
        <v>165</v>
      </c>
      <c r="B5" s="59"/>
    </row>
    <row r="6" spans="1:13" ht="15" customHeight="1" thickBot="1">
      <c r="A6" s="746"/>
      <c r="B6" s="101"/>
      <c r="C6" s="109"/>
      <c r="D6" s="27"/>
      <c r="E6" s="107"/>
      <c r="F6" s="108"/>
      <c r="G6" s="18"/>
      <c r="H6" s="2"/>
      <c r="I6" s="3"/>
      <c r="J6" s="4"/>
      <c r="K6" s="4"/>
      <c r="L6" s="4"/>
    </row>
    <row r="7" spans="1:13" ht="15" customHeight="1" thickBot="1">
      <c r="A7" s="707" t="s">
        <v>166</v>
      </c>
      <c r="B7" s="707"/>
      <c r="C7" s="136"/>
      <c r="D7" s="133"/>
      <c r="E7" s="133"/>
      <c r="F7" s="133"/>
      <c r="G7" s="133"/>
      <c r="H7" s="136"/>
      <c r="I7" s="43"/>
    </row>
    <row r="8" spans="1:13" ht="15" customHeight="1" thickBot="1">
      <c r="A8" s="708"/>
      <c r="B8" s="708"/>
      <c r="C8" s="22"/>
      <c r="D8" s="30"/>
      <c r="E8" s="30"/>
      <c r="F8" s="110"/>
      <c r="G8" s="17"/>
      <c r="I8" s="50"/>
      <c r="J8" s="3"/>
      <c r="K8" s="4"/>
      <c r="L8" s="4"/>
    </row>
    <row r="9" spans="1:13" ht="15" customHeight="1">
      <c r="A9" s="342"/>
      <c r="B9" s="295"/>
      <c r="C9" s="343" t="s">
        <v>9</v>
      </c>
      <c r="D9" s="264" t="s">
        <v>18</v>
      </c>
      <c r="E9" s="144" t="s">
        <v>19</v>
      </c>
      <c r="F9" s="190" t="s">
        <v>23</v>
      </c>
      <c r="G9" s="241" t="s">
        <v>24</v>
      </c>
      <c r="H9" s="241" t="s">
        <v>21</v>
      </c>
      <c r="I9" s="270" t="s">
        <v>22</v>
      </c>
      <c r="J9" s="8"/>
      <c r="K9" s="8"/>
      <c r="L9" s="8"/>
      <c r="M9" s="9"/>
    </row>
    <row r="10" spans="1:13" ht="21.6" customHeight="1">
      <c r="A10" s="723" t="s">
        <v>168</v>
      </c>
      <c r="B10" s="745"/>
      <c r="C10" s="344">
        <v>19</v>
      </c>
      <c r="D10" s="250">
        <v>60</v>
      </c>
      <c r="E10" s="273">
        <v>584</v>
      </c>
      <c r="F10" s="273">
        <v>21</v>
      </c>
      <c r="G10" s="273">
        <v>23</v>
      </c>
      <c r="H10" s="273">
        <v>20</v>
      </c>
      <c r="I10" s="274">
        <v>1</v>
      </c>
      <c r="J10" s="12"/>
      <c r="K10" s="12"/>
      <c r="L10" s="12"/>
      <c r="M10" s="12"/>
    </row>
    <row r="11" spans="1:13" ht="15" customHeight="1">
      <c r="A11" s="714" t="s">
        <v>167</v>
      </c>
      <c r="B11" s="345" t="s">
        <v>169</v>
      </c>
      <c r="C11" s="346">
        <v>140</v>
      </c>
      <c r="D11" s="273" t="s">
        <v>2</v>
      </c>
      <c r="E11" s="273">
        <v>191</v>
      </c>
      <c r="F11" s="273">
        <v>66</v>
      </c>
      <c r="G11" s="273">
        <v>35</v>
      </c>
      <c r="H11" s="273" t="s">
        <v>2</v>
      </c>
      <c r="I11" s="274">
        <v>143</v>
      </c>
      <c r="J11" s="12"/>
      <c r="K11" s="12"/>
      <c r="L11" s="12"/>
      <c r="M11" s="12"/>
    </row>
    <row r="12" spans="1:13" ht="15" customHeight="1">
      <c r="A12" s="715"/>
      <c r="B12" s="347" t="s">
        <v>170</v>
      </c>
      <c r="C12" s="346">
        <v>79</v>
      </c>
      <c r="D12" s="273" t="s">
        <v>2</v>
      </c>
      <c r="E12" s="273" t="s">
        <v>2</v>
      </c>
      <c r="F12" s="273">
        <v>60</v>
      </c>
      <c r="G12" s="273">
        <v>35</v>
      </c>
      <c r="H12" s="273" t="s">
        <v>2</v>
      </c>
      <c r="I12" s="274">
        <v>96</v>
      </c>
      <c r="J12" s="12"/>
      <c r="K12" s="12"/>
      <c r="L12" s="12"/>
      <c r="M12" s="12"/>
    </row>
    <row r="13" spans="1:13" ht="15" customHeight="1">
      <c r="A13" s="715"/>
      <c r="B13" s="347" t="s">
        <v>171</v>
      </c>
      <c r="C13" s="346">
        <v>125</v>
      </c>
      <c r="D13" s="273" t="s">
        <v>2</v>
      </c>
      <c r="E13" s="273" t="s">
        <v>2</v>
      </c>
      <c r="F13" s="273">
        <v>111</v>
      </c>
      <c r="G13" s="273">
        <v>13</v>
      </c>
      <c r="H13" s="273" t="s">
        <v>2</v>
      </c>
      <c r="I13" s="274">
        <v>39</v>
      </c>
      <c r="J13" s="12"/>
      <c r="K13" s="12"/>
      <c r="L13" s="12"/>
      <c r="M13" s="12"/>
    </row>
    <row r="14" spans="1:13" ht="15" customHeight="1">
      <c r="A14" s="716"/>
      <c r="B14" s="345" t="s">
        <v>172</v>
      </c>
      <c r="C14" s="245">
        <v>127</v>
      </c>
      <c r="D14" s="251" t="s">
        <v>2</v>
      </c>
      <c r="E14" s="251">
        <v>309</v>
      </c>
      <c r="F14" s="251">
        <v>104</v>
      </c>
      <c r="G14" s="251">
        <v>18</v>
      </c>
      <c r="H14" s="250" t="s">
        <v>2</v>
      </c>
      <c r="I14" s="308">
        <v>28</v>
      </c>
      <c r="J14" s="14"/>
      <c r="K14" s="14"/>
      <c r="L14" s="14"/>
      <c r="M14" s="14"/>
    </row>
    <row r="15" spans="1:13" ht="15" customHeight="1">
      <c r="A15" s="89"/>
      <c r="B15" s="348"/>
      <c r="C15" s="12"/>
      <c r="D15" s="14"/>
      <c r="E15" s="14"/>
      <c r="F15" s="14"/>
      <c r="G15" s="14"/>
      <c r="H15" s="14"/>
      <c r="I15" s="14"/>
      <c r="J15" s="14"/>
      <c r="K15" s="14"/>
      <c r="L15" s="14"/>
      <c r="M15" s="14"/>
    </row>
    <row r="16" spans="1:13" ht="11.4" thickBot="1">
      <c r="A16" s="228" t="s">
        <v>173</v>
      </c>
      <c r="B16" s="159"/>
      <c r="C16" s="161"/>
      <c r="D16" s="234"/>
      <c r="E16" s="71"/>
      <c r="F16" s="71"/>
      <c r="G16" s="349"/>
      <c r="H16" s="192"/>
      <c r="I16" s="78"/>
      <c r="J16" s="20"/>
    </row>
    <row r="17" spans="1:13">
      <c r="A17" s="1" t="s">
        <v>174</v>
      </c>
      <c r="B17" s="18"/>
      <c r="C17" s="77"/>
      <c r="E17" s="125"/>
      <c r="F17" s="125"/>
      <c r="H17" s="238"/>
      <c r="I17" s="18"/>
    </row>
    <row r="18" spans="1:13">
      <c r="A18" s="1" t="s">
        <v>175</v>
      </c>
      <c r="B18" s="18"/>
      <c r="C18" s="77"/>
      <c r="E18" s="125"/>
      <c r="F18" s="125"/>
      <c r="H18" s="238"/>
      <c r="I18" s="18"/>
    </row>
    <row r="19" spans="1:13">
      <c r="A19" s="1" t="s">
        <v>176</v>
      </c>
      <c r="B19" s="18"/>
      <c r="C19" s="77"/>
      <c r="E19" s="125"/>
      <c r="F19" s="125"/>
      <c r="H19" s="238"/>
      <c r="I19" s="18"/>
    </row>
    <row r="20" spans="1:13" ht="15" customHeight="1" thickBot="1">
      <c r="B20" s="18"/>
      <c r="C20" s="77"/>
      <c r="E20" s="125"/>
      <c r="F20" s="125"/>
      <c r="H20" s="238"/>
      <c r="I20" s="18"/>
    </row>
    <row r="21" spans="1:13" ht="15" customHeight="1" thickBot="1">
      <c r="A21" s="707" t="s">
        <v>177</v>
      </c>
      <c r="B21" s="707"/>
      <c r="C21" s="707"/>
      <c r="D21" s="133"/>
      <c r="E21" s="133"/>
      <c r="F21" s="133"/>
      <c r="G21" s="133"/>
      <c r="H21" s="136"/>
      <c r="I21" s="43"/>
    </row>
    <row r="22" spans="1:13" ht="15" customHeight="1" thickBot="1">
      <c r="A22" s="708"/>
      <c r="B22" s="708"/>
      <c r="C22" s="708"/>
      <c r="D22" s="30"/>
      <c r="E22" s="30"/>
      <c r="F22" s="110"/>
      <c r="G22" s="17"/>
      <c r="I22" s="50"/>
      <c r="J22" s="3"/>
      <c r="K22" s="4"/>
      <c r="L22" s="4"/>
    </row>
    <row r="23" spans="1:13" ht="22.5" customHeight="1">
      <c r="A23" s="350"/>
      <c r="B23" s="343" t="s">
        <v>9</v>
      </c>
      <c r="C23" s="264" t="s">
        <v>18</v>
      </c>
      <c r="D23" s="144" t="s">
        <v>19</v>
      </c>
      <c r="E23" s="190" t="s">
        <v>23</v>
      </c>
      <c r="F23" s="241" t="s">
        <v>24</v>
      </c>
      <c r="G23" s="241" t="s">
        <v>21</v>
      </c>
      <c r="H23" s="241" t="s">
        <v>22</v>
      </c>
      <c r="I23" s="270" t="s">
        <v>25</v>
      </c>
      <c r="J23" s="8"/>
      <c r="K23" s="8"/>
      <c r="L23" s="8"/>
      <c r="M23" s="9"/>
    </row>
    <row r="24" spans="1:13" ht="22.5" customHeight="1">
      <c r="A24" s="316" t="s">
        <v>178</v>
      </c>
      <c r="B24" s="344">
        <v>257</v>
      </c>
      <c r="C24" s="250">
        <v>1870</v>
      </c>
      <c r="D24" s="273">
        <v>406</v>
      </c>
      <c r="E24" s="273">
        <v>262</v>
      </c>
      <c r="F24" s="273">
        <v>50</v>
      </c>
      <c r="G24" s="273">
        <v>124</v>
      </c>
      <c r="H24" s="273">
        <v>236</v>
      </c>
      <c r="I24" s="274">
        <v>115</v>
      </c>
      <c r="J24" s="12"/>
      <c r="K24" s="12"/>
      <c r="L24" s="12"/>
      <c r="M24" s="12"/>
    </row>
    <row r="25" spans="1:13" ht="22.5" customHeight="1">
      <c r="A25" s="316" t="s">
        <v>179</v>
      </c>
      <c r="B25" s="346">
        <v>251</v>
      </c>
      <c r="C25" s="273">
        <v>1870</v>
      </c>
      <c r="D25" s="273">
        <v>396</v>
      </c>
      <c r="E25" s="273">
        <v>260</v>
      </c>
      <c r="F25" s="273">
        <v>50</v>
      </c>
      <c r="G25" s="273">
        <v>107</v>
      </c>
      <c r="H25" s="273">
        <v>230</v>
      </c>
      <c r="I25" s="274">
        <v>8</v>
      </c>
      <c r="J25" s="12"/>
      <c r="K25" s="12"/>
      <c r="L25" s="12"/>
      <c r="M25" s="12"/>
    </row>
    <row r="26" spans="1:13" ht="22.5" customHeight="1">
      <c r="A26" s="301" t="s">
        <v>180</v>
      </c>
      <c r="B26" s="245">
        <v>6</v>
      </c>
      <c r="C26" s="251" t="s">
        <v>2</v>
      </c>
      <c r="D26" s="251">
        <v>10</v>
      </c>
      <c r="E26" s="251">
        <v>2</v>
      </c>
      <c r="F26" s="251" t="s">
        <v>2</v>
      </c>
      <c r="G26" s="251">
        <v>17</v>
      </c>
      <c r="H26" s="251">
        <v>6</v>
      </c>
      <c r="I26" s="308">
        <v>107</v>
      </c>
      <c r="J26" s="14"/>
      <c r="K26" s="14"/>
      <c r="L26" s="14"/>
      <c r="M26" s="14"/>
    </row>
    <row r="27" spans="1:13" ht="22.5" customHeight="1">
      <c r="A27" s="89"/>
      <c r="B27" s="89"/>
      <c r="C27" s="12"/>
      <c r="D27" s="14"/>
      <c r="E27" s="14"/>
      <c r="F27" s="14"/>
      <c r="G27" s="14"/>
      <c r="H27" s="14"/>
      <c r="I27" s="14"/>
      <c r="J27" s="14"/>
      <c r="K27" s="14"/>
      <c r="L27" s="14"/>
      <c r="M27" s="14"/>
    </row>
    <row r="28" spans="1:13">
      <c r="A28" s="228" t="s">
        <v>181</v>
      </c>
    </row>
    <row r="29" spans="1:13">
      <c r="A29" s="228" t="s">
        <v>182</v>
      </c>
    </row>
    <row r="30" spans="1:13">
      <c r="A30" s="228" t="s">
        <v>183</v>
      </c>
    </row>
    <row r="31" spans="1:13" ht="12.6">
      <c r="A31" s="351"/>
    </row>
    <row r="32" spans="1:13" ht="12.6">
      <c r="A32" s="352"/>
    </row>
    <row r="33" spans="1:1" s="60" customFormat="1" ht="14.4">
      <c r="A33" s="1"/>
    </row>
    <row r="34" spans="1:1" s="60" customFormat="1" ht="14.4">
      <c r="A34" s="1"/>
    </row>
    <row r="35" spans="1:1" s="60" customFormat="1" ht="14.4">
      <c r="A35" s="1"/>
    </row>
    <row r="36" spans="1:1" s="60" customFormat="1" ht="14.4">
      <c r="A36" s="1"/>
    </row>
    <row r="37" spans="1:1" s="60" customFormat="1" ht="14.4">
      <c r="A37" s="1"/>
    </row>
    <row r="38" spans="1:1" s="60" customFormat="1" ht="14.4">
      <c r="A38" s="1"/>
    </row>
    <row r="39" spans="1:1" s="60" customFormat="1" ht="14.4">
      <c r="A39" s="1"/>
    </row>
  </sheetData>
  <mergeCells count="5">
    <mergeCell ref="A11:A14"/>
    <mergeCell ref="A10:B10"/>
    <mergeCell ref="A5:A6"/>
    <mergeCell ref="A7:B8"/>
    <mergeCell ref="A21:C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B26" sqref="B26"/>
    </sheetView>
  </sheetViews>
  <sheetFormatPr baseColWidth="10" defaultColWidth="8.5546875" defaultRowHeight="10.8"/>
  <cols>
    <col min="1" max="1" width="29.5546875" style="1" customWidth="1"/>
    <col min="2" max="2" width="23.44140625" style="1" customWidth="1"/>
    <col min="3" max="3" width="28.33203125" style="58"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30.6" customHeight="1"/>
    <row r="4" spans="1:10" ht="15" customHeight="1"/>
    <row r="5" spans="1:10" ht="15" customHeight="1">
      <c r="A5" s="95"/>
      <c r="B5" s="95"/>
      <c r="C5" s="96"/>
      <c r="D5" s="95"/>
      <c r="E5" s="95"/>
    </row>
    <row r="6" spans="1:10" ht="15" customHeight="1">
      <c r="A6" s="746" t="s">
        <v>185</v>
      </c>
      <c r="B6" s="132"/>
    </row>
    <row r="7" spans="1:10" ht="15" customHeight="1">
      <c r="A7" s="746"/>
      <c r="B7" s="132"/>
    </row>
    <row r="8" spans="1:10" ht="15" customHeight="1">
      <c r="A8" s="707" t="s">
        <v>184</v>
      </c>
      <c r="B8" s="707"/>
      <c r="C8" s="707"/>
      <c r="D8" s="2"/>
      <c r="E8" s="3"/>
      <c r="F8" s="3"/>
      <c r="G8" s="4"/>
      <c r="H8" s="4"/>
      <c r="I8" s="4"/>
    </row>
    <row r="9" spans="1:10" ht="15" customHeight="1" thickBot="1">
      <c r="A9" s="708"/>
      <c r="B9" s="708"/>
      <c r="C9" s="708"/>
      <c r="D9" s="2"/>
      <c r="E9" s="3"/>
      <c r="F9" s="3"/>
      <c r="G9" s="4"/>
      <c r="H9" s="4"/>
      <c r="I9" s="4"/>
    </row>
    <row r="10" spans="1:10" ht="52.5" customHeight="1">
      <c r="A10" s="353"/>
      <c r="B10" s="355" t="s">
        <v>186</v>
      </c>
      <c r="C10" s="354" t="s">
        <v>187</v>
      </c>
      <c r="D10" s="355" t="s">
        <v>195</v>
      </c>
      <c r="E10" s="172" t="s">
        <v>199</v>
      </c>
      <c r="F10" s="7"/>
      <c r="G10" s="8"/>
      <c r="H10" s="8"/>
      <c r="I10" s="8"/>
      <c r="J10" s="9"/>
    </row>
    <row r="11" spans="1:10" ht="15" customHeight="1">
      <c r="A11" s="356" t="s">
        <v>9</v>
      </c>
      <c r="B11" s="287">
        <v>2042</v>
      </c>
      <c r="C11" s="564" t="s">
        <v>188</v>
      </c>
      <c r="D11" s="564" t="s">
        <v>196</v>
      </c>
      <c r="E11" s="565">
        <v>41514</v>
      </c>
      <c r="F11" s="12"/>
      <c r="G11" s="12"/>
      <c r="H11" s="12"/>
      <c r="I11" s="12"/>
      <c r="J11" s="12"/>
    </row>
    <row r="12" spans="1:10" ht="15" customHeight="1">
      <c r="A12" s="260" t="s">
        <v>18</v>
      </c>
      <c r="B12" s="568">
        <v>2031</v>
      </c>
      <c r="C12" s="566" t="s">
        <v>189</v>
      </c>
      <c r="D12" s="564" t="s">
        <v>196</v>
      </c>
      <c r="E12" s="567">
        <v>34339</v>
      </c>
      <c r="F12" s="12"/>
      <c r="G12" s="12"/>
      <c r="H12" s="12"/>
      <c r="I12" s="12"/>
      <c r="J12" s="12"/>
    </row>
    <row r="13" spans="1:10" ht="15" customHeight="1">
      <c r="A13" s="260" t="s">
        <v>19</v>
      </c>
      <c r="B13" s="568">
        <v>2038</v>
      </c>
      <c r="C13" s="566" t="s">
        <v>190</v>
      </c>
      <c r="D13" s="566" t="s">
        <v>26</v>
      </c>
      <c r="E13" s="567">
        <v>14172</v>
      </c>
    </row>
    <row r="14" spans="1:10" ht="15" customHeight="1">
      <c r="A14" s="260" t="s">
        <v>23</v>
      </c>
      <c r="B14" s="568">
        <v>2034</v>
      </c>
      <c r="C14" s="566" t="s">
        <v>191</v>
      </c>
      <c r="D14" s="566" t="s">
        <v>26</v>
      </c>
      <c r="E14" s="567">
        <v>13622</v>
      </c>
      <c r="F14" s="14"/>
      <c r="G14" s="14"/>
      <c r="H14" s="14"/>
      <c r="I14" s="14"/>
      <c r="J14" s="14"/>
    </row>
    <row r="15" spans="1:10" ht="15" customHeight="1">
      <c r="A15" s="260" t="s">
        <v>24</v>
      </c>
      <c r="B15" s="568" t="s">
        <v>2</v>
      </c>
      <c r="C15" s="566" t="s">
        <v>192</v>
      </c>
      <c r="D15" s="566" t="s">
        <v>197</v>
      </c>
      <c r="E15" s="567">
        <v>26854</v>
      </c>
    </row>
    <row r="16" spans="1:10" ht="15" customHeight="1">
      <c r="A16" s="260" t="s">
        <v>21</v>
      </c>
      <c r="B16" s="568" t="s">
        <v>2</v>
      </c>
      <c r="C16" s="566" t="s">
        <v>193</v>
      </c>
      <c r="D16" s="566" t="s">
        <v>197</v>
      </c>
      <c r="E16" s="567">
        <v>38242</v>
      </c>
    </row>
    <row r="17" spans="1:10" ht="15" customHeight="1">
      <c r="A17" s="260" t="s">
        <v>25</v>
      </c>
      <c r="B17" s="568" t="s">
        <v>2</v>
      </c>
      <c r="C17" s="566" t="s">
        <v>194</v>
      </c>
      <c r="D17" s="566" t="s">
        <v>198</v>
      </c>
      <c r="E17" s="567">
        <v>23717</v>
      </c>
      <c r="F17" s="3"/>
      <c r="G17" s="4"/>
      <c r="H17" s="4"/>
      <c r="I17" s="4"/>
    </row>
    <row r="18" spans="1:10" ht="15" customHeight="1">
      <c r="A18" s="5"/>
      <c r="B18" s="5"/>
      <c r="C18" s="6"/>
      <c r="D18" s="5"/>
      <c r="E18" s="6"/>
      <c r="F18" s="7"/>
      <c r="G18" s="8"/>
      <c r="H18" s="8"/>
      <c r="I18" s="8"/>
      <c r="J18" s="9"/>
    </row>
    <row r="19" spans="1:10" ht="15" customHeight="1">
      <c r="A19" s="228" t="s">
        <v>200</v>
      </c>
      <c r="B19" s="5"/>
      <c r="C19" s="6"/>
      <c r="D19" s="5"/>
      <c r="E19" s="6"/>
      <c r="F19" s="7"/>
      <c r="G19" s="8"/>
      <c r="H19" s="8"/>
      <c r="I19" s="8"/>
      <c r="J19" s="9"/>
    </row>
    <row r="20" spans="1:10" ht="11.4" thickBot="1">
      <c r="A20" s="228" t="s">
        <v>201</v>
      </c>
      <c r="B20" s="228"/>
      <c r="C20" s="161"/>
      <c r="D20" s="357"/>
    </row>
    <row r="21" spans="1:10">
      <c r="A21" s="228" t="s">
        <v>202</v>
      </c>
      <c r="B21" s="228"/>
    </row>
    <row r="22" spans="1:10">
      <c r="A22" s="228" t="s">
        <v>203</v>
      </c>
      <c r="B22" s="228"/>
    </row>
    <row r="23" spans="1:10">
      <c r="B23" s="228"/>
    </row>
    <row r="24" spans="1:10">
      <c r="A24" s="358"/>
      <c r="B24" s="358"/>
    </row>
    <row r="25" spans="1:10">
      <c r="A25" s="359"/>
      <c r="B25" s="359"/>
    </row>
    <row r="29" spans="1:10" s="60" customFormat="1" ht="14.4">
      <c r="A29" s="1"/>
      <c r="B29" s="1"/>
    </row>
    <row r="30" spans="1:10" s="60" customFormat="1" ht="14.4">
      <c r="A30" s="64"/>
      <c r="B30" s="64"/>
    </row>
    <row r="31" spans="1:10" s="60" customFormat="1" ht="14.4">
      <c r="A31" s="1"/>
      <c r="B31" s="1"/>
    </row>
    <row r="32" spans="1:10" s="60"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Medio Ambiente</vt:lpstr>
      <vt:lpstr>Emisiones GEI &amp; Energía</vt:lpstr>
      <vt:lpstr>Agua</vt:lpstr>
      <vt:lpstr>Residuos</vt:lpstr>
      <vt:lpstr>Biodiversidad</vt:lpstr>
      <vt:lpstr>Cierre</vt:lpstr>
      <vt:lpstr>Seguridad</vt:lpstr>
      <vt:lpstr>Nuestra gente</vt:lpstr>
      <vt:lpstr>Empleo</vt:lpstr>
      <vt:lpstr>Retención</vt:lpstr>
      <vt:lpstr>Capacitaciones</vt:lpstr>
      <vt:lpstr>Responsabilidad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2025-11-04T14:06:20Z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